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1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2.xml" ContentType="application/vnd.openxmlformats-officedocument.spreadsheetml.comment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NS\Desktop\COMPROMISO 2026\COMPROMISO JULIO\"/>
    </mc:Choice>
  </mc:AlternateContent>
  <xr:revisionPtr revIDLastSave="0" documentId="13_ncr:1_{B2025B41-D702-4D35-837B-19B41455BDC7}" xr6:coauthVersionLast="47" xr6:coauthVersionMax="47" xr10:uidLastSave="{00000000-0000-0000-0000-000000000000}"/>
  <bookViews>
    <workbookView xWindow="-120" yWindow="-120" windowWidth="29040" windowHeight="15720" tabRatio="976" xr2:uid="{00000000-000D-0000-FFFF-FFFF00000000}"/>
  </bookViews>
  <sheets>
    <sheet name="Balanza Octubre 2025" sheetId="149" r:id="rId1"/>
    <sheet name="Balanza Agosto 2025" sheetId="139" state="hidden" r:id="rId2"/>
    <sheet name="Balanza JULIO 2025" sheetId="138" state="hidden" r:id="rId3"/>
    <sheet name="Balanza JUNIO 2025" sheetId="137" state="hidden" r:id="rId4"/>
    <sheet name="Balanza Mayo 2025" sheetId="132" state="hidden" r:id="rId5"/>
    <sheet name="Balanza Abril 2025" sheetId="130" state="hidden" r:id="rId6"/>
    <sheet name="Balanza Marzo 2025" sheetId="129" state="hidden" r:id="rId7"/>
    <sheet name="Balanza Febrero 2025" sheetId="125" state="hidden" r:id="rId8"/>
    <sheet name="Balanza Enero 2025" sheetId="120" state="hidden" r:id="rId9"/>
    <sheet name="Balanza Diciembre 2024" sheetId="119" state="hidden" r:id="rId10"/>
    <sheet name="Balanza Noviembre 2024" sheetId="117" state="hidden" r:id="rId11"/>
    <sheet name="Balanza Octubre 2024" sheetId="116" state="hidden" r:id="rId12"/>
    <sheet name="Balanza Septimbre 2024" sheetId="114" state="hidden" r:id="rId13"/>
    <sheet name="Balanza Agosto 2024" sheetId="113" state="hidden" r:id="rId14"/>
    <sheet name="Balanza Julio 2024" sheetId="111" state="hidden" r:id="rId15"/>
    <sheet name="Balanza Junio 2024" sheetId="105" state="hidden" r:id="rId16"/>
    <sheet name="Balanza Mayo 2024" sheetId="104" state="hidden" r:id="rId17"/>
    <sheet name="Balanza Abril 2024" sheetId="101" state="hidden" r:id="rId18"/>
    <sheet name="Balanza Marzo 2024" sheetId="96" state="hidden" r:id="rId19"/>
    <sheet name="Balanza Febrero 2024" sheetId="94" state="hidden" r:id="rId20"/>
    <sheet name="Balanza Enero 2024" sheetId="92" state="hidden" r:id="rId21"/>
    <sheet name="Balanza MAYO 2023" sheetId="67" state="hidden" r:id="rId22"/>
    <sheet name="Balanza ENERO 2023" sheetId="57" state="hidden" r:id="rId23"/>
    <sheet name="Balanza Septiembre 2025" sheetId="150" state="hidden" r:id="rId24"/>
    <sheet name="ESF SNS" sheetId="18" r:id="rId25"/>
    <sheet name="ERF SRS" sheetId="19" r:id="rId26"/>
    <sheet name="Activos fijos " sheetId="32" r:id="rId27"/>
    <sheet name="ECAMP" sheetId="21" state="hidden" r:id="rId28"/>
    <sheet name="EST. Flujo Efc" sheetId="20" state="hidden" r:id="rId29"/>
    <sheet name="Efectivo" sheetId="8" r:id="rId30"/>
    <sheet name="Cuenta por Cobrar" sheetId="9" r:id="rId31"/>
    <sheet name="Inventario" sheetId="10" r:id="rId32"/>
    <sheet name="CXP Corto plazo" sheetId="12" r:id="rId33"/>
    <sheet name="Retenciones y Acum." sheetId="7" r:id="rId34"/>
    <sheet name="Benef. Empl x p Corto Plazo" sheetId="14" state="hidden" r:id="rId35"/>
    <sheet name="CXP Largo Plazo" sheetId="22" state="hidden" r:id="rId36"/>
    <sheet name="Benef. Empl x pagar Larg. Plaz" sheetId="27" state="hidden" r:id="rId37"/>
    <sheet name="Ingresos" sheetId="16" r:id="rId38"/>
    <sheet name="Total Gasto" sheetId="23" r:id="rId39"/>
  </sheets>
  <externalReferences>
    <externalReference r:id="rId40"/>
    <externalReference r:id="rId41"/>
  </externalReferences>
  <definedNames>
    <definedName name="ARA_Threshold">[1]Lead!$O$2</definedName>
    <definedName name="_xlnm.Print_Area" localSheetId="26">'Activos fijos '!$A$1:$K$19</definedName>
    <definedName name="_xlnm.Print_Area" localSheetId="17">'Balanza Abril 2024'!$B$27:$F$44</definedName>
    <definedName name="_xlnm.Print_Area" localSheetId="5">'Balanza Abril 2025'!$B$25:$F$42</definedName>
    <definedName name="_xlnm.Print_Area" localSheetId="13">'Balanza Agosto 2024'!$B$26:$F$41</definedName>
    <definedName name="_xlnm.Print_Area" localSheetId="1">'Balanza Agosto 2025'!$A$1:$G$44</definedName>
    <definedName name="_xlnm.Print_Area" localSheetId="9">'Balanza Diciembre 2024'!$A:$F</definedName>
    <definedName name="_xlnm.Print_Area" localSheetId="20">'Balanza Enero 2024'!$B$25:$F$41</definedName>
    <definedName name="_xlnm.Print_Area" localSheetId="8">'Balanza Enero 2025'!$B$25:$F$46</definedName>
    <definedName name="_xlnm.Print_Area" localSheetId="19">'Balanza Febrero 2024'!$B$27:$F$48</definedName>
    <definedName name="_xlnm.Print_Area" localSheetId="7">'Balanza Febrero 2025'!$A$1:$F$46</definedName>
    <definedName name="_xlnm.Print_Area" localSheetId="2">'Balanza JULIO 2025'!$B$25:$F$51</definedName>
    <definedName name="_xlnm.Print_Area" localSheetId="15">'Balanza Junio 2024'!$A$1:$F$49</definedName>
    <definedName name="_xlnm.Print_Area" localSheetId="3">'Balanza JUNIO 2025'!$B$26:$F$46</definedName>
    <definedName name="_xlnm.Print_Area" localSheetId="18">'Balanza Marzo 2024'!$A$1:$F$41</definedName>
    <definedName name="_xlnm.Print_Area" localSheetId="6">'Balanza Marzo 2025'!$B$26:$F$45</definedName>
    <definedName name="_xlnm.Print_Area" localSheetId="21">'Balanza MAYO 2023'!$B$29:$F$49</definedName>
    <definedName name="_xlnm.Print_Area" localSheetId="16">'Balanza Mayo 2024'!$B$27:$F$47</definedName>
    <definedName name="_xlnm.Print_Area" localSheetId="4">'Balanza Mayo 2025'!$B$25:$F$43</definedName>
    <definedName name="_xlnm.Print_Area" localSheetId="10">'Balanza Noviembre 2024'!$B$25:$F$47</definedName>
    <definedName name="_xlnm.Print_Area" localSheetId="11">'Balanza Octubre 2024'!$B$26:$F$45</definedName>
    <definedName name="_xlnm.Print_Area" localSheetId="0">'Balanza Octubre 2025'!$B$22:$G$51</definedName>
    <definedName name="_xlnm.Print_Area" localSheetId="23">'Balanza Septiembre 2025'!$B$24:$G$41</definedName>
    <definedName name="_xlnm.Print_Area" localSheetId="12">'Balanza Septimbre 2024'!$B$27:$F$48</definedName>
    <definedName name="_xlnm.Print_Area" localSheetId="29">Efectivo!$B$1:$C$36</definedName>
    <definedName name="_xlnm.Print_Area" localSheetId="24">'ESF SNS'!$C$1:$H$73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localSheetId="26" hidden="1">#REF!</definedName>
    <definedName name="AS2TickmarkLS" localSheetId="23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[1]Links!$H:$H</definedName>
    <definedName name="L_AJE_Tot">[1]Links!$G:$G</definedName>
    <definedName name="L_CY_Beg">[1]Links!$F:$F</definedName>
    <definedName name="L_CY_End">[1]Links!$J:$J</definedName>
    <definedName name="L_PY_End">[1]Links!$K:$K</definedName>
    <definedName name="L_RJE_Tot">[1]Links!$I:$I</definedName>
    <definedName name="S_Adjust_Data">[1]Lead!$I$1:$I$904</definedName>
    <definedName name="S_AJE_Tot_Data">[1]Lead!$H$1:$H$904</definedName>
    <definedName name="S_CY_Beg_Data">[1]Lead!$F$1:$F$904</definedName>
    <definedName name="S_CY_End_Data">[1]Lead!$K$1:$K$904</definedName>
    <definedName name="S_PY_End_Data">[1]Lead!$M$1:$M$904</definedName>
    <definedName name="S_RJE_Tot_Data">[1]Lead!$J$1:$J$904</definedName>
    <definedName name="_xlnm.Print_Titles" localSheetId="17">'Balanza Abril 2024'!$1:$5</definedName>
    <definedName name="_xlnm.Print_Titles" localSheetId="5">'Balanza Abril 2025'!$1:$5</definedName>
    <definedName name="_xlnm.Print_Titles" localSheetId="13">'Balanza Agosto 2024'!$1:$6</definedName>
    <definedName name="_xlnm.Print_Titles" localSheetId="1">'Balanza Agosto 2025'!$1:$5</definedName>
    <definedName name="_xlnm.Print_Titles" localSheetId="9">'Balanza Diciembre 2024'!$1:$6</definedName>
    <definedName name="_xlnm.Print_Titles" localSheetId="22">'Balanza ENERO 2023'!$1:$6</definedName>
    <definedName name="_xlnm.Print_Titles" localSheetId="20">'Balanza Enero 2024'!$1:$5</definedName>
    <definedName name="_xlnm.Print_Titles" localSheetId="8">'Balanza Enero 2025'!$1:$6</definedName>
    <definedName name="_xlnm.Print_Titles" localSheetId="19">'Balanza Febrero 2024'!$1:$7</definedName>
    <definedName name="_xlnm.Print_Titles" localSheetId="7">'Balanza Febrero 2025'!$1:$5</definedName>
    <definedName name="_xlnm.Print_Titles" localSheetId="14">'Balanza Julio 2024'!$2:$5</definedName>
    <definedName name="_xlnm.Print_Titles" localSheetId="2">'Balanza JULIO 2025'!$1:$6</definedName>
    <definedName name="_xlnm.Print_Titles" localSheetId="3">'Balanza JUNIO 2025'!$1:$5</definedName>
    <definedName name="_xlnm.Print_Titles" localSheetId="18">'Balanza Marzo 2024'!$1:$6</definedName>
    <definedName name="_xlnm.Print_Titles" localSheetId="6">'Balanza Marzo 2025'!$1:$5</definedName>
    <definedName name="_xlnm.Print_Titles" localSheetId="21">'Balanza MAYO 2023'!$1:$7</definedName>
    <definedName name="_xlnm.Print_Titles" localSheetId="16">'Balanza Mayo 2024'!$1:$5</definedName>
    <definedName name="_xlnm.Print_Titles" localSheetId="4">'Balanza Mayo 2025'!$1:$5</definedName>
    <definedName name="_xlnm.Print_Titles" localSheetId="10">'Balanza Noviembre 2024'!$1:$5</definedName>
    <definedName name="_xlnm.Print_Titles" localSheetId="11">'Balanza Octubre 2024'!$1:$6</definedName>
    <definedName name="_xlnm.Print_Titles" localSheetId="23">'Balanza Septiembre 2025'!$1:$5</definedName>
    <definedName name="_xlnm.Print_Titles" localSheetId="12">'Balanza Septimbre 2024'!$1:$6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149" l="1"/>
  <c r="G45" i="149" l="1"/>
  <c r="G44" i="149"/>
  <c r="G46" i="149"/>
  <c r="G30" i="149"/>
  <c r="G29" i="149"/>
  <c r="G27" i="149"/>
  <c r="G40" i="149" l="1"/>
  <c r="E50" i="18"/>
  <c r="B15" i="10" l="1"/>
  <c r="G11" i="149"/>
  <c r="G12" i="149"/>
  <c r="G13" i="149"/>
  <c r="H13" i="149" l="1"/>
  <c r="F42" i="150"/>
  <c r="E42" i="150"/>
  <c r="G41" i="150"/>
  <c r="G40" i="150"/>
  <c r="G39" i="150"/>
  <c r="G38" i="150"/>
  <c r="G37" i="150"/>
  <c r="G36" i="150"/>
  <c r="G35" i="150"/>
  <c r="G34" i="150"/>
  <c r="G33" i="150"/>
  <c r="G32" i="150"/>
  <c r="G31" i="150"/>
  <c r="G30" i="150"/>
  <c r="G29" i="150"/>
  <c r="G28" i="150"/>
  <c r="G27" i="150"/>
  <c r="G26" i="150"/>
  <c r="G25" i="150"/>
  <c r="G24" i="150"/>
  <c r="G23" i="150"/>
  <c r="G22" i="150"/>
  <c r="G21" i="150"/>
  <c r="G20" i="150"/>
  <c r="G19" i="150"/>
  <c r="G18" i="150"/>
  <c r="G17" i="150"/>
  <c r="G16" i="150"/>
  <c r="G15" i="150"/>
  <c r="G14" i="150"/>
  <c r="H15" i="150" s="1"/>
  <c r="G13" i="150"/>
  <c r="G12" i="150"/>
  <c r="H13" i="150" s="1"/>
  <c r="G11" i="150"/>
  <c r="G10" i="150"/>
  <c r="G9" i="150"/>
  <c r="G8" i="150"/>
  <c r="G7" i="150"/>
  <c r="H38" i="150" l="1"/>
  <c r="H23" i="150"/>
  <c r="E45" i="150"/>
  <c r="G42" i="150"/>
  <c r="H41" i="150"/>
  <c r="H40" i="150"/>
  <c r="G45" i="150"/>
  <c r="H9" i="150"/>
  <c r="G31" i="149" l="1"/>
  <c r="G32" i="149"/>
  <c r="G33" i="149"/>
  <c r="G34" i="149"/>
  <c r="G35" i="149"/>
  <c r="G36" i="149"/>
  <c r="G37" i="149"/>
  <c r="G38" i="149"/>
  <c r="G39" i="149"/>
  <c r="G41" i="149"/>
  <c r="G42" i="149"/>
  <c r="G43" i="149"/>
  <c r="G47" i="149"/>
  <c r="G26" i="149"/>
  <c r="G17" i="149"/>
  <c r="G18" i="149"/>
  <c r="G19" i="149"/>
  <c r="G20" i="149"/>
  <c r="G21" i="149"/>
  <c r="G22" i="149"/>
  <c r="G25" i="149"/>
  <c r="G16" i="149"/>
  <c r="G9" i="149"/>
  <c r="G10" i="149"/>
  <c r="G14" i="149"/>
  <c r="G15" i="149"/>
  <c r="G8" i="149"/>
  <c r="H43" i="149" l="1"/>
  <c r="H40" i="149"/>
  <c r="H38" i="149"/>
  <c r="H17" i="149"/>
  <c r="G48" i="149"/>
  <c r="H10" i="149"/>
  <c r="G51" i="149"/>
  <c r="H25" i="149"/>
  <c r="H15" i="149"/>
  <c r="H47" i="149"/>
  <c r="F48" i="149"/>
  <c r="E48" i="149"/>
  <c r="E51" i="149" l="1"/>
  <c r="E41" i="18" l="1"/>
  <c r="G21" i="139" l="1"/>
  <c r="G22" i="139"/>
  <c r="G23" i="139"/>
  <c r="G19" i="139"/>
  <c r="G18" i="139"/>
  <c r="G17" i="139"/>
  <c r="G16" i="139"/>
  <c r="D41" i="138"/>
  <c r="E41" i="138"/>
  <c r="G15" i="139"/>
  <c r="F18" i="138"/>
  <c r="H23" i="139" l="1"/>
  <c r="G25" i="139" l="1"/>
  <c r="G24" i="139"/>
  <c r="G9" i="139"/>
  <c r="G10" i="139"/>
  <c r="G11" i="139"/>
  <c r="G12" i="139"/>
  <c r="G13" i="139"/>
  <c r="G14" i="139"/>
  <c r="G27" i="139"/>
  <c r="G28" i="139"/>
  <c r="G29" i="139"/>
  <c r="G30" i="139"/>
  <c r="G31" i="139"/>
  <c r="G32" i="139"/>
  <c r="G33" i="139"/>
  <c r="G34" i="139"/>
  <c r="G35" i="139"/>
  <c r="G36" i="139"/>
  <c r="G37" i="139"/>
  <c r="G38" i="139"/>
  <c r="G39" i="139"/>
  <c r="G26" i="139"/>
  <c r="F40" i="139"/>
  <c r="E40" i="139"/>
  <c r="G8" i="139"/>
  <c r="H14" i="139" l="1"/>
  <c r="H39" i="139"/>
  <c r="H36" i="139"/>
  <c r="G42" i="139"/>
  <c r="H35" i="139"/>
  <c r="H10" i="139"/>
  <c r="E44" i="139"/>
  <c r="G40" i="139"/>
  <c r="F26" i="138" l="1"/>
  <c r="F27" i="138"/>
  <c r="F28" i="138"/>
  <c r="F29" i="138"/>
  <c r="F30" i="138"/>
  <c r="F31" i="138"/>
  <c r="F32" i="138"/>
  <c r="F33" i="138"/>
  <c r="F34" i="138"/>
  <c r="F35" i="138"/>
  <c r="F36" i="138"/>
  <c r="F37" i="138"/>
  <c r="F38" i="138"/>
  <c r="F39" i="138"/>
  <c r="F40" i="138"/>
  <c r="F25" i="138"/>
  <c r="F45" i="138" s="1"/>
  <c r="F22" i="138"/>
  <c r="F23" i="138"/>
  <c r="F24" i="138"/>
  <c r="F19" i="138"/>
  <c r="F20" i="138"/>
  <c r="F21" i="138"/>
  <c r="F9" i="138"/>
  <c r="F10" i="138"/>
  <c r="F11" i="138"/>
  <c r="F12" i="138"/>
  <c r="F13" i="138"/>
  <c r="F14" i="138"/>
  <c r="F15" i="138"/>
  <c r="F16" i="138"/>
  <c r="F8" i="138"/>
  <c r="G10" i="138" l="1"/>
  <c r="G39" i="138"/>
  <c r="G35" i="138"/>
  <c r="G40" i="138"/>
  <c r="G16" i="138"/>
  <c r="F41" i="138"/>
  <c r="D44" i="138"/>
  <c r="F27" i="137" l="1"/>
  <c r="F28" i="137"/>
  <c r="F29" i="137"/>
  <c r="F30" i="137"/>
  <c r="F31" i="137"/>
  <c r="F32" i="137"/>
  <c r="F33" i="137"/>
  <c r="F34" i="137"/>
  <c r="F35" i="137"/>
  <c r="F36" i="137"/>
  <c r="F37" i="137"/>
  <c r="F38" i="137"/>
  <c r="F39" i="137"/>
  <c r="F40" i="137"/>
  <c r="F41" i="137"/>
  <c r="F26" i="137"/>
  <c r="G37" i="137" l="1"/>
  <c r="F44" i="137"/>
  <c r="G40" i="137"/>
  <c r="G41" i="137"/>
  <c r="E42" i="137"/>
  <c r="D42" i="137"/>
  <c r="F18" i="137"/>
  <c r="F19" i="137"/>
  <c r="F20" i="137"/>
  <c r="F21" i="137"/>
  <c r="F22" i="137"/>
  <c r="F23" i="137"/>
  <c r="F24" i="137"/>
  <c r="F25" i="137"/>
  <c r="F17" i="137"/>
  <c r="F9" i="137"/>
  <c r="F10" i="137"/>
  <c r="F11" i="137"/>
  <c r="F12" i="137"/>
  <c r="F13" i="137"/>
  <c r="F14" i="137"/>
  <c r="F15" i="137"/>
  <c r="F16" i="137"/>
  <c r="F8" i="137"/>
  <c r="G10" i="137" l="1"/>
  <c r="G25" i="137"/>
  <c r="G16" i="137"/>
  <c r="G12" i="137"/>
  <c r="F42" i="137"/>
  <c r="D44" i="137"/>
  <c r="F26" i="132" l="1"/>
  <c r="F27" i="132"/>
  <c r="F28" i="132"/>
  <c r="F29" i="132"/>
  <c r="F30" i="132"/>
  <c r="F31" i="132"/>
  <c r="F32" i="132"/>
  <c r="F33" i="132"/>
  <c r="F34" i="132"/>
  <c r="F35" i="132"/>
  <c r="F36" i="132"/>
  <c r="F37" i="132"/>
  <c r="F38" i="132"/>
  <c r="F39" i="132"/>
  <c r="F40" i="132"/>
  <c r="F41" i="132"/>
  <c r="G41" i="132" s="1"/>
  <c r="F42" i="132"/>
  <c r="F25" i="132"/>
  <c r="F22" i="132"/>
  <c r="F23" i="132"/>
  <c r="F24" i="132"/>
  <c r="F18" i="132"/>
  <c r="F19" i="132"/>
  <c r="F20" i="132"/>
  <c r="F21" i="132"/>
  <c r="F17" i="132"/>
  <c r="G36" i="132" l="1"/>
  <c r="F47" i="132"/>
  <c r="G42" i="132"/>
  <c r="F9" i="132"/>
  <c r="F10" i="132"/>
  <c r="F11" i="132"/>
  <c r="F12" i="132"/>
  <c r="F13" i="132"/>
  <c r="G16" i="132" s="1"/>
  <c r="F14" i="132"/>
  <c r="F15" i="132"/>
  <c r="F16" i="132"/>
  <c r="F8" i="132"/>
  <c r="E43" i="132"/>
  <c r="D43" i="132"/>
  <c r="F43" i="132" l="1"/>
  <c r="G10" i="132"/>
  <c r="D47" i="132"/>
  <c r="I28" i="32"/>
  <c r="F26" i="130" l="1"/>
  <c r="F27" i="130"/>
  <c r="F28" i="130"/>
  <c r="F29" i="130"/>
  <c r="F30" i="130"/>
  <c r="F31" i="130"/>
  <c r="F32" i="130"/>
  <c r="F33" i="130"/>
  <c r="F34" i="130"/>
  <c r="F35" i="130"/>
  <c r="F36" i="130"/>
  <c r="F37" i="130"/>
  <c r="F25" i="130"/>
  <c r="F24" i="130"/>
  <c r="F19" i="130"/>
  <c r="F20" i="130"/>
  <c r="F21" i="130"/>
  <c r="F22" i="130"/>
  <c r="F23" i="130"/>
  <c r="F18" i="130"/>
  <c r="G37" i="130" l="1"/>
  <c r="F42" i="130"/>
  <c r="G34" i="130"/>
  <c r="G35" i="130"/>
  <c r="F9" i="130"/>
  <c r="F10" i="130"/>
  <c r="F11" i="130"/>
  <c r="F12" i="130"/>
  <c r="F13" i="130"/>
  <c r="F14" i="130"/>
  <c r="F15" i="130"/>
  <c r="F16" i="130"/>
  <c r="F17" i="130"/>
  <c r="F8" i="130"/>
  <c r="G11" i="130" s="1"/>
  <c r="G17" i="130" l="1"/>
  <c r="F38" i="130"/>
  <c r="E38" i="130"/>
  <c r="D38" i="130"/>
  <c r="D42" i="130" l="1"/>
  <c r="F27" i="129" l="1"/>
  <c r="F28" i="129"/>
  <c r="F29" i="129"/>
  <c r="F30" i="129"/>
  <c r="F31" i="129"/>
  <c r="F32" i="129"/>
  <c r="F33" i="129"/>
  <c r="F34" i="129"/>
  <c r="F35" i="129"/>
  <c r="F36" i="129"/>
  <c r="F37" i="129"/>
  <c r="F38" i="129"/>
  <c r="F39" i="129"/>
  <c r="F40" i="129"/>
  <c r="F41" i="129"/>
  <c r="G41" i="129" s="1"/>
  <c r="F26" i="129"/>
  <c r="F45" i="129" s="1"/>
  <c r="F20" i="129"/>
  <c r="F21" i="129"/>
  <c r="F22" i="129"/>
  <c r="F23" i="129"/>
  <c r="F24" i="129"/>
  <c r="F25" i="129"/>
  <c r="F9" i="129"/>
  <c r="F10" i="129"/>
  <c r="F11" i="129"/>
  <c r="F12" i="129"/>
  <c r="F13" i="129"/>
  <c r="F14" i="129"/>
  <c r="F15" i="129"/>
  <c r="F16" i="129"/>
  <c r="F17" i="129"/>
  <c r="F18" i="129"/>
  <c r="F19" i="129"/>
  <c r="F8" i="129"/>
  <c r="G11" i="129" s="1"/>
  <c r="E42" i="129"/>
  <c r="D42" i="129"/>
  <c r="G17" i="129" l="1"/>
  <c r="G38" i="129"/>
  <c r="D45" i="129"/>
  <c r="G36" i="129"/>
  <c r="F42" i="129"/>
  <c r="F27" i="32"/>
  <c r="F26" i="125" l="1"/>
  <c r="F27" i="125"/>
  <c r="F28" i="125"/>
  <c r="F29" i="125"/>
  <c r="F30" i="125"/>
  <c r="F31" i="125"/>
  <c r="F32" i="125"/>
  <c r="F33" i="125"/>
  <c r="F34" i="125"/>
  <c r="F35" i="125"/>
  <c r="F36" i="125"/>
  <c r="F37" i="125"/>
  <c r="F38" i="125"/>
  <c r="F39" i="125"/>
  <c r="F40" i="125"/>
  <c r="F41" i="125"/>
  <c r="G41" i="125" s="1"/>
  <c r="F42" i="125"/>
  <c r="G42" i="125" s="1"/>
  <c r="F25" i="125"/>
  <c r="F19" i="125"/>
  <c r="F20" i="125"/>
  <c r="F21" i="125"/>
  <c r="F22" i="125"/>
  <c r="F23" i="125"/>
  <c r="F24" i="125"/>
  <c r="F18" i="125"/>
  <c r="F9" i="125"/>
  <c r="F10" i="125"/>
  <c r="F11" i="125"/>
  <c r="F12" i="125"/>
  <c r="F13" i="125"/>
  <c r="F14" i="125"/>
  <c r="F15" i="125"/>
  <c r="F16" i="125"/>
  <c r="F8" i="125"/>
  <c r="G10" i="125" s="1"/>
  <c r="G35" i="125" l="1"/>
  <c r="G16" i="125"/>
  <c r="F43" i="125"/>
  <c r="E43" i="125"/>
  <c r="D43" i="125"/>
  <c r="F19" i="120" l="1"/>
  <c r="F20" i="120"/>
  <c r="F21" i="120"/>
  <c r="F22" i="120"/>
  <c r="F23" i="120"/>
  <c r="F24" i="120"/>
  <c r="F25" i="120"/>
  <c r="F18" i="120"/>
  <c r="F27" i="120"/>
  <c r="F28" i="120"/>
  <c r="F29" i="120"/>
  <c r="F30" i="120"/>
  <c r="F31" i="120"/>
  <c r="F32" i="120"/>
  <c r="F33" i="120"/>
  <c r="F34" i="120"/>
  <c r="F35" i="120"/>
  <c r="F36" i="120"/>
  <c r="F37" i="120"/>
  <c r="F38" i="120"/>
  <c r="G38" i="120" s="1"/>
  <c r="F39" i="120"/>
  <c r="F40" i="120"/>
  <c r="F41" i="120"/>
  <c r="F42" i="120"/>
  <c r="F43" i="120"/>
  <c r="F26" i="120"/>
  <c r="G42" i="120" l="1"/>
  <c r="F46" i="120"/>
  <c r="G43" i="120"/>
  <c r="F10" i="120"/>
  <c r="F11" i="120"/>
  <c r="F12" i="120"/>
  <c r="F13" i="120"/>
  <c r="F14" i="120"/>
  <c r="F15" i="120"/>
  <c r="F16" i="120"/>
  <c r="F17" i="120"/>
  <c r="F9" i="120"/>
  <c r="G11" i="120" s="1"/>
  <c r="E44" i="120"/>
  <c r="D44" i="120"/>
  <c r="G17" i="120" l="1"/>
  <c r="F44" i="120"/>
  <c r="D47" i="120"/>
  <c r="F34" i="119" l="1"/>
  <c r="F27" i="119" l="1"/>
  <c r="F28" i="119"/>
  <c r="F29" i="119"/>
  <c r="F30" i="119"/>
  <c r="F31" i="119"/>
  <c r="F32" i="119"/>
  <c r="F33" i="119"/>
  <c r="F35" i="119"/>
  <c r="F36" i="119"/>
  <c r="F37" i="119"/>
  <c r="F38" i="119"/>
  <c r="F39" i="119"/>
  <c r="F40" i="119"/>
  <c r="F41" i="119"/>
  <c r="F42" i="119"/>
  <c r="F43" i="119"/>
  <c r="F44" i="119"/>
  <c r="F45" i="119"/>
  <c r="F26" i="119"/>
  <c r="E46" i="119"/>
  <c r="D46" i="119"/>
  <c r="F20" i="119"/>
  <c r="F21" i="119"/>
  <c r="F22" i="119"/>
  <c r="F23" i="119"/>
  <c r="F24" i="119"/>
  <c r="F25" i="119"/>
  <c r="F19" i="119"/>
  <c r="F10" i="119"/>
  <c r="F11" i="119"/>
  <c r="F12" i="119"/>
  <c r="F13" i="119"/>
  <c r="F14" i="119"/>
  <c r="F15" i="119"/>
  <c r="F16" i="119"/>
  <c r="F17" i="119"/>
  <c r="F18" i="119"/>
  <c r="F9" i="119"/>
  <c r="G12" i="119" l="1"/>
  <c r="G18" i="119"/>
  <c r="G28" i="119"/>
  <c r="G45" i="119"/>
  <c r="G37" i="119"/>
  <c r="F49" i="119"/>
  <c r="F46" i="119"/>
  <c r="G44" i="119"/>
  <c r="D50" i="119"/>
  <c r="E43" i="117" l="1"/>
  <c r="D43" i="117"/>
  <c r="F28" i="117"/>
  <c r="F29" i="117"/>
  <c r="F30" i="117"/>
  <c r="F31" i="117"/>
  <c r="F32" i="117"/>
  <c r="F33" i="117"/>
  <c r="F34" i="117"/>
  <c r="F35" i="117"/>
  <c r="F36" i="117"/>
  <c r="F37" i="117"/>
  <c r="F38" i="117"/>
  <c r="F39" i="117"/>
  <c r="F40" i="117"/>
  <c r="F41" i="117"/>
  <c r="F42" i="117"/>
  <c r="F27" i="117"/>
  <c r="F19" i="117"/>
  <c r="F20" i="117"/>
  <c r="F21" i="117"/>
  <c r="F22" i="117"/>
  <c r="F23" i="117"/>
  <c r="F24" i="117"/>
  <c r="F25" i="117"/>
  <c r="F26" i="117"/>
  <c r="F18" i="117"/>
  <c r="F9" i="117"/>
  <c r="F10" i="117"/>
  <c r="F11" i="117"/>
  <c r="F12" i="117"/>
  <c r="F13" i="117"/>
  <c r="F14" i="117"/>
  <c r="F15" i="117"/>
  <c r="F16" i="117"/>
  <c r="F17" i="117"/>
  <c r="F8" i="117"/>
  <c r="G40" i="117" l="1"/>
  <c r="G37" i="117"/>
  <c r="F46" i="117"/>
  <c r="G17" i="117"/>
  <c r="G42" i="117"/>
  <c r="G11" i="117"/>
  <c r="G26" i="117"/>
  <c r="D46" i="117"/>
  <c r="F43" i="117"/>
  <c r="F27" i="116" l="1"/>
  <c r="F28" i="116"/>
  <c r="F29" i="116"/>
  <c r="F30" i="116"/>
  <c r="F31" i="116"/>
  <c r="F32" i="116"/>
  <c r="F33" i="116"/>
  <c r="F34" i="116"/>
  <c r="F35" i="116"/>
  <c r="F36" i="116"/>
  <c r="F37" i="116"/>
  <c r="F38" i="116"/>
  <c r="F39" i="116"/>
  <c r="F40" i="116"/>
  <c r="F26" i="116"/>
  <c r="F44" i="116" s="1"/>
  <c r="E41" i="116"/>
  <c r="D41" i="116"/>
  <c r="F19" i="116"/>
  <c r="F20" i="116"/>
  <c r="F21" i="116"/>
  <c r="F22" i="116"/>
  <c r="F23" i="116"/>
  <c r="F24" i="116"/>
  <c r="F25" i="116"/>
  <c r="F18" i="116"/>
  <c r="F10" i="116"/>
  <c r="F11" i="116"/>
  <c r="F12" i="116"/>
  <c r="F13" i="116"/>
  <c r="F14" i="116"/>
  <c r="F15" i="116"/>
  <c r="F16" i="116"/>
  <c r="F17" i="116"/>
  <c r="F9" i="116"/>
  <c r="G11" i="116" s="1"/>
  <c r="G17" i="116" l="1"/>
  <c r="G25" i="116"/>
  <c r="D44" i="116"/>
  <c r="G40" i="116"/>
  <c r="G34" i="116"/>
  <c r="F41" i="116"/>
  <c r="G39" i="116"/>
  <c r="F30" i="114"/>
  <c r="F28" i="114"/>
  <c r="F29" i="114"/>
  <c r="F31" i="114"/>
  <c r="F47" i="114" s="1"/>
  <c r="F32" i="114"/>
  <c r="F33" i="114"/>
  <c r="F34" i="114"/>
  <c r="F35" i="114"/>
  <c r="F36" i="114"/>
  <c r="F37" i="114"/>
  <c r="F38" i="114"/>
  <c r="G38" i="114" s="1"/>
  <c r="F39" i="114"/>
  <c r="F40" i="114"/>
  <c r="F41" i="114"/>
  <c r="F42" i="114"/>
  <c r="F43" i="114"/>
  <c r="F27" i="114"/>
  <c r="G42" i="114" l="1"/>
  <c r="G43" i="114"/>
  <c r="F19" i="114"/>
  <c r="F20" i="114"/>
  <c r="F21" i="114"/>
  <c r="F22" i="114"/>
  <c r="F23" i="114"/>
  <c r="F24" i="114"/>
  <c r="F25" i="114"/>
  <c r="F26" i="114"/>
  <c r="F18" i="114"/>
  <c r="G26" i="114" l="1"/>
  <c r="F10" i="114"/>
  <c r="F11" i="114"/>
  <c r="F12" i="114"/>
  <c r="F13" i="114"/>
  <c r="F14" i="114"/>
  <c r="F15" i="114"/>
  <c r="F16" i="114"/>
  <c r="F17" i="114"/>
  <c r="F9" i="114"/>
  <c r="E44" i="114"/>
  <c r="D44" i="114"/>
  <c r="G17" i="114" l="1"/>
  <c r="G11" i="114"/>
  <c r="F44" i="114"/>
  <c r="F19" i="113"/>
  <c r="F10" i="113" l="1"/>
  <c r="F11" i="113"/>
  <c r="F12" i="113"/>
  <c r="F27" i="113" l="1"/>
  <c r="F28" i="113"/>
  <c r="F29" i="113"/>
  <c r="F30" i="113"/>
  <c r="F31" i="113"/>
  <c r="F32" i="113"/>
  <c r="F33" i="113"/>
  <c r="F34" i="113"/>
  <c r="F35" i="113"/>
  <c r="F36" i="113"/>
  <c r="F37" i="113"/>
  <c r="F26" i="113"/>
  <c r="F23" i="113"/>
  <c r="F24" i="113"/>
  <c r="F25" i="113"/>
  <c r="F20" i="113"/>
  <c r="F21" i="113"/>
  <c r="F22" i="113"/>
  <c r="F18" i="113"/>
  <c r="G36" i="113" l="1"/>
  <c r="G33" i="113"/>
  <c r="F41" i="113"/>
  <c r="G37" i="113"/>
  <c r="F13" i="113"/>
  <c r="F14" i="113"/>
  <c r="F15" i="113"/>
  <c r="F16" i="113"/>
  <c r="F17" i="113"/>
  <c r="F9" i="113"/>
  <c r="G11" i="113" s="1"/>
  <c r="F38" i="113" l="1"/>
  <c r="G17" i="113"/>
  <c r="E38" i="113"/>
  <c r="D38" i="113"/>
  <c r="D40" i="113" l="1"/>
  <c r="F27" i="111" l="1"/>
  <c r="F28" i="111"/>
  <c r="F29" i="111"/>
  <c r="F30" i="111"/>
  <c r="F31" i="111"/>
  <c r="F32" i="111"/>
  <c r="F33" i="111"/>
  <c r="F34" i="111"/>
  <c r="F35" i="111"/>
  <c r="F36" i="111"/>
  <c r="F37" i="111"/>
  <c r="F38" i="111"/>
  <c r="F39" i="111"/>
  <c r="F40" i="111"/>
  <c r="F41" i="111"/>
  <c r="F42" i="111"/>
  <c r="F43" i="111"/>
  <c r="F26" i="111"/>
  <c r="F18" i="111"/>
  <c r="F19" i="111"/>
  <c r="F20" i="111"/>
  <c r="F21" i="111"/>
  <c r="F22" i="111"/>
  <c r="F23" i="111"/>
  <c r="F24" i="111"/>
  <c r="F25" i="111"/>
  <c r="F17" i="111"/>
  <c r="E44" i="111"/>
  <c r="D44" i="111"/>
  <c r="F9" i="111"/>
  <c r="F10" i="111"/>
  <c r="F11" i="111"/>
  <c r="F12" i="111"/>
  <c r="F13" i="111"/>
  <c r="F14" i="111"/>
  <c r="F15" i="111"/>
  <c r="F16" i="111"/>
  <c r="F8" i="111"/>
  <c r="G39" i="111" l="1"/>
  <c r="G10" i="111"/>
  <c r="G41" i="111"/>
  <c r="G16" i="111"/>
  <c r="G43" i="111"/>
  <c r="D47" i="111"/>
  <c r="F44" i="111"/>
  <c r="E33" i="32" l="1"/>
  <c r="L39" i="32" l="1"/>
  <c r="F27" i="105" l="1"/>
  <c r="F8" i="105" l="1"/>
  <c r="F9" i="105"/>
  <c r="F10" i="105"/>
  <c r="F11" i="105"/>
  <c r="F12" i="105"/>
  <c r="F13" i="105"/>
  <c r="F14" i="105"/>
  <c r="F15" i="105"/>
  <c r="F16" i="105"/>
  <c r="F17" i="105"/>
  <c r="F18" i="105"/>
  <c r="F19" i="105"/>
  <c r="F20" i="105"/>
  <c r="F21" i="105"/>
  <c r="F22" i="105"/>
  <c r="F23" i="105"/>
  <c r="F24" i="105"/>
  <c r="F25" i="105"/>
  <c r="F26" i="105"/>
  <c r="F28" i="105"/>
  <c r="F48" i="105" s="1"/>
  <c r="F29" i="105"/>
  <c r="F30" i="105"/>
  <c r="F31" i="105"/>
  <c r="F32" i="105"/>
  <c r="F33" i="105"/>
  <c r="F34" i="105"/>
  <c r="F35" i="105"/>
  <c r="F36" i="105"/>
  <c r="F37" i="105"/>
  <c r="G37" i="105" s="1"/>
  <c r="F38" i="105"/>
  <c r="F39" i="105"/>
  <c r="F40" i="105"/>
  <c r="F41" i="105"/>
  <c r="F42" i="105"/>
  <c r="F43" i="105"/>
  <c r="F44" i="105"/>
  <c r="G44" i="105" s="1"/>
  <c r="D45" i="105"/>
  <c r="E45" i="105"/>
  <c r="G26" i="105" l="1"/>
  <c r="G43" i="105"/>
  <c r="G11" i="105"/>
  <c r="D48" i="105"/>
  <c r="G17" i="105"/>
  <c r="F45" i="105"/>
  <c r="C22" i="8"/>
  <c r="E44" i="104" l="1"/>
  <c r="F28" i="104" l="1"/>
  <c r="F29" i="104"/>
  <c r="F30" i="104"/>
  <c r="F31" i="104"/>
  <c r="F32" i="104"/>
  <c r="F33" i="104"/>
  <c r="F34" i="104"/>
  <c r="F35" i="104"/>
  <c r="F36" i="104"/>
  <c r="F37" i="104"/>
  <c r="F38" i="104"/>
  <c r="F39" i="104"/>
  <c r="G39" i="104" s="1"/>
  <c r="F40" i="104"/>
  <c r="F41" i="104"/>
  <c r="F42" i="104"/>
  <c r="F43" i="104"/>
  <c r="G43" i="104" s="1"/>
  <c r="F27" i="104"/>
  <c r="F20" i="104"/>
  <c r="F21" i="104"/>
  <c r="F22" i="104"/>
  <c r="F23" i="104"/>
  <c r="F24" i="104"/>
  <c r="F25" i="104"/>
  <c r="F26" i="104"/>
  <c r="F19" i="104"/>
  <c r="F9" i="104"/>
  <c r="F10" i="104"/>
  <c r="F11" i="104"/>
  <c r="F12" i="104"/>
  <c r="F13" i="104"/>
  <c r="F14" i="104"/>
  <c r="F15" i="104"/>
  <c r="F16" i="104"/>
  <c r="F17" i="104"/>
  <c r="F8" i="104"/>
  <c r="D44" i="104"/>
  <c r="G17" i="104" l="1"/>
  <c r="G11" i="104"/>
  <c r="G26" i="104"/>
  <c r="G41" i="104"/>
  <c r="F47" i="104"/>
  <c r="D47" i="104"/>
  <c r="F44" i="104"/>
  <c r="L43" i="32"/>
  <c r="L44" i="32"/>
  <c r="L45" i="32"/>
  <c r="L46" i="32"/>
  <c r="F28" i="101" l="1"/>
  <c r="F29" i="101"/>
  <c r="F30" i="101"/>
  <c r="F31" i="101"/>
  <c r="F32" i="101"/>
  <c r="F33" i="101"/>
  <c r="F34" i="101"/>
  <c r="F35" i="101"/>
  <c r="F36" i="101"/>
  <c r="F37" i="101"/>
  <c r="F38" i="101"/>
  <c r="F39" i="101"/>
  <c r="F40" i="101"/>
  <c r="F41" i="101"/>
  <c r="F42" i="101"/>
  <c r="F43" i="101"/>
  <c r="G43" i="101" s="1"/>
  <c r="F44" i="101"/>
  <c r="F27" i="101"/>
  <c r="F19" i="101"/>
  <c r="F20" i="101"/>
  <c r="F21" i="101"/>
  <c r="F22" i="101"/>
  <c r="F23" i="101"/>
  <c r="F24" i="101"/>
  <c r="F25" i="101"/>
  <c r="F26" i="101"/>
  <c r="F18" i="101"/>
  <c r="F10" i="101"/>
  <c r="F9" i="101"/>
  <c r="F11" i="101"/>
  <c r="F12" i="101"/>
  <c r="F13" i="101"/>
  <c r="F14" i="101"/>
  <c r="F15" i="101"/>
  <c r="F16" i="101"/>
  <c r="F17" i="101"/>
  <c r="F8" i="101"/>
  <c r="E45" i="101"/>
  <c r="D45" i="101"/>
  <c r="G42" i="101" l="1"/>
  <c r="G11" i="101"/>
  <c r="F48" i="101"/>
  <c r="D48" i="101"/>
  <c r="G17" i="101"/>
  <c r="G26" i="101"/>
  <c r="G44" i="101"/>
  <c r="F45" i="101"/>
  <c r="F10" i="96" l="1"/>
  <c r="F27" i="96" l="1"/>
  <c r="F28" i="96"/>
  <c r="F29" i="96"/>
  <c r="F30" i="96"/>
  <c r="F31" i="96"/>
  <c r="F32" i="96"/>
  <c r="F33" i="96"/>
  <c r="F34" i="96"/>
  <c r="F35" i="96"/>
  <c r="F36" i="96"/>
  <c r="F37" i="96"/>
  <c r="F38" i="96"/>
  <c r="F39" i="96"/>
  <c r="F40" i="96"/>
  <c r="F26" i="96"/>
  <c r="F43" i="96" s="1"/>
  <c r="F19" i="96"/>
  <c r="F20" i="96"/>
  <c r="F21" i="96"/>
  <c r="F22" i="96"/>
  <c r="F23" i="96"/>
  <c r="F24" i="96"/>
  <c r="F25" i="96"/>
  <c r="F18" i="96"/>
  <c r="F23" i="32"/>
  <c r="E41" i="96"/>
  <c r="D41" i="96"/>
  <c r="F17" i="96"/>
  <c r="F16" i="96"/>
  <c r="F15" i="96"/>
  <c r="F14" i="96"/>
  <c r="G17" i="96" s="1"/>
  <c r="F13" i="96"/>
  <c r="F12" i="96"/>
  <c r="F11" i="96"/>
  <c r="F9" i="96"/>
  <c r="G39" i="96" l="1"/>
  <c r="G36" i="96"/>
  <c r="G40" i="96"/>
  <c r="G11" i="96"/>
  <c r="F41" i="96"/>
  <c r="D44" i="96"/>
  <c r="L52" i="32" l="1"/>
  <c r="I53" i="32"/>
  <c r="L49" i="32"/>
  <c r="L51" i="32"/>
  <c r="L40" i="32"/>
  <c r="L41" i="32"/>
  <c r="L42" i="32"/>
  <c r="L47" i="32"/>
  <c r="L48" i="32"/>
  <c r="L50" i="32"/>
  <c r="L53" i="32" l="1"/>
  <c r="G43" i="94"/>
  <c r="G40" i="94"/>
  <c r="F28" i="94"/>
  <c r="F29" i="94"/>
  <c r="F30" i="94"/>
  <c r="F31" i="94"/>
  <c r="F32" i="94"/>
  <c r="F33" i="94"/>
  <c r="F34" i="94"/>
  <c r="F35" i="94"/>
  <c r="F36" i="94"/>
  <c r="F37" i="94"/>
  <c r="F38" i="94"/>
  <c r="F39" i="94"/>
  <c r="F40" i="94"/>
  <c r="F41" i="94"/>
  <c r="F42" i="94"/>
  <c r="G42" i="94" s="1"/>
  <c r="F43" i="94"/>
  <c r="F27" i="94"/>
  <c r="F26" i="94"/>
  <c r="F25" i="94"/>
  <c r="F24" i="94"/>
  <c r="F23" i="94"/>
  <c r="F22" i="94"/>
  <c r="F21" i="94"/>
  <c r="F20" i="94"/>
  <c r="F19" i="94"/>
  <c r="F18" i="94"/>
  <c r="F17" i="94"/>
  <c r="F16" i="94"/>
  <c r="F15" i="94"/>
  <c r="G18" i="94" s="1"/>
  <c r="F14" i="94"/>
  <c r="F13" i="94"/>
  <c r="F12" i="94"/>
  <c r="F10" i="94"/>
  <c r="F11" i="94"/>
  <c r="G12" i="94" l="1"/>
  <c r="F48" i="94"/>
  <c r="F44" i="94"/>
  <c r="E44" i="94"/>
  <c r="D44" i="94"/>
  <c r="D47" i="94" l="1"/>
  <c r="E42" i="92"/>
  <c r="D42" i="92"/>
  <c r="D45" i="92" l="1"/>
  <c r="F26" i="92"/>
  <c r="F27" i="92"/>
  <c r="F28" i="92"/>
  <c r="F29" i="92"/>
  <c r="F30" i="92"/>
  <c r="F31" i="92"/>
  <c r="F32" i="92"/>
  <c r="F33" i="92"/>
  <c r="F34" i="92"/>
  <c r="F35" i="92"/>
  <c r="F36" i="92"/>
  <c r="F37" i="92"/>
  <c r="F38" i="92"/>
  <c r="F39" i="92"/>
  <c r="F40" i="92"/>
  <c r="F41" i="92"/>
  <c r="F25" i="92"/>
  <c r="F18" i="92"/>
  <c r="F19" i="92"/>
  <c r="F20" i="92"/>
  <c r="F21" i="92"/>
  <c r="F22" i="92"/>
  <c r="F23" i="92"/>
  <c r="F24" i="92"/>
  <c r="F17" i="92"/>
  <c r="F9" i="92"/>
  <c r="F10" i="92"/>
  <c r="F11" i="92"/>
  <c r="F12" i="92"/>
  <c r="F13" i="92"/>
  <c r="F14" i="92"/>
  <c r="F15" i="92"/>
  <c r="F16" i="92"/>
  <c r="F8" i="92"/>
  <c r="G10" i="92" l="1"/>
  <c r="G41" i="92"/>
  <c r="G16" i="92"/>
  <c r="G39" i="92"/>
  <c r="F45" i="92"/>
  <c r="G34" i="92"/>
  <c r="F42" i="92"/>
  <c r="C9" i="32" l="1"/>
  <c r="C10" i="32"/>
  <c r="C14" i="32"/>
  <c r="C15" i="32"/>
  <c r="K29" i="32" l="1"/>
  <c r="I29" i="32"/>
  <c r="I27" i="32"/>
  <c r="F30" i="67" l="1"/>
  <c r="F31" i="67"/>
  <c r="F32" i="67"/>
  <c r="F33" i="67"/>
  <c r="F34" i="67"/>
  <c r="F35" i="67"/>
  <c r="F36" i="67"/>
  <c r="F37" i="67"/>
  <c r="F38" i="67"/>
  <c r="F39" i="67"/>
  <c r="F40" i="67"/>
  <c r="F41" i="67"/>
  <c r="F42" i="67"/>
  <c r="F43" i="67"/>
  <c r="F44" i="67"/>
  <c r="F45" i="67"/>
  <c r="F46" i="67"/>
  <c r="F47" i="67"/>
  <c r="F48" i="67"/>
  <c r="F49" i="67"/>
  <c r="F29" i="67"/>
  <c r="F25" i="67"/>
  <c r="F26" i="67"/>
  <c r="F27" i="67"/>
  <c r="F28" i="67"/>
  <c r="F21" i="67"/>
  <c r="F22" i="67"/>
  <c r="F23" i="67"/>
  <c r="F24" i="67"/>
  <c r="F20" i="67"/>
  <c r="F19" i="67"/>
  <c r="F11" i="67"/>
  <c r="F12" i="67"/>
  <c r="F13" i="67"/>
  <c r="F14" i="67"/>
  <c r="F15" i="67"/>
  <c r="F16" i="67"/>
  <c r="F17" i="67"/>
  <c r="F18" i="67"/>
  <c r="F10" i="67"/>
  <c r="F53" i="67" l="1"/>
  <c r="G19" i="67"/>
  <c r="G47" i="67"/>
  <c r="G49" i="67"/>
  <c r="G48" i="67"/>
  <c r="G13" i="67"/>
  <c r="G28" i="67"/>
  <c r="F50" i="67"/>
  <c r="E50" i="67" l="1"/>
  <c r="D50" i="67"/>
  <c r="D52" i="67" l="1"/>
  <c r="I24" i="32"/>
  <c r="F22" i="57" l="1"/>
  <c r="F19" i="57"/>
  <c r="F20" i="57"/>
  <c r="F21" i="57"/>
  <c r="F18" i="57"/>
  <c r="F26" i="57" l="1"/>
  <c r="F27" i="57"/>
  <c r="F28" i="57"/>
  <c r="F29" i="57"/>
  <c r="F30" i="57"/>
  <c r="F31" i="57"/>
  <c r="F32" i="57"/>
  <c r="F33" i="57"/>
  <c r="F34" i="57"/>
  <c r="F25" i="57"/>
  <c r="F23" i="57"/>
  <c r="F24" i="57"/>
  <c r="E35" i="57"/>
  <c r="D35" i="57" l="1"/>
  <c r="F12" i="57" l="1"/>
  <c r="F13" i="57"/>
  <c r="F14" i="57"/>
  <c r="F15" i="57"/>
  <c r="F16" i="57"/>
  <c r="F17" i="57"/>
  <c r="F10" i="57"/>
  <c r="F11" i="57"/>
  <c r="F9" i="57"/>
  <c r="F35" i="57" l="1"/>
  <c r="E9" i="32" l="1"/>
  <c r="K9" i="32" s="1"/>
  <c r="K24" i="32"/>
  <c r="K25" i="32"/>
  <c r="K26" i="32"/>
  <c r="K27" i="32"/>
  <c r="K28" i="32"/>
  <c r="K30" i="32"/>
  <c r="K31" i="32"/>
  <c r="K32" i="32"/>
  <c r="K23" i="32"/>
  <c r="I23" i="32"/>
  <c r="L28" i="32" l="1"/>
  <c r="L31" i="32"/>
  <c r="K33" i="32"/>
  <c r="K19" i="32" s="1"/>
  <c r="I31" i="32" l="1"/>
  <c r="I25" i="32"/>
  <c r="E10" i="32"/>
  <c r="K10" i="32" l="1"/>
  <c r="E11" i="32"/>
  <c r="E26" i="18" l="1"/>
  <c r="C67" i="23"/>
  <c r="B25" i="16"/>
  <c r="B10" i="16"/>
  <c r="B13" i="27"/>
  <c r="B13" i="22"/>
  <c r="B14" i="14"/>
  <c r="C21" i="7"/>
  <c r="B13" i="12"/>
  <c r="B18" i="9"/>
  <c r="C65" i="20"/>
  <c r="H58" i="20"/>
  <c r="F58" i="20"/>
  <c r="H43" i="20"/>
  <c r="F43" i="20"/>
  <c r="H26" i="20"/>
  <c r="F26" i="20"/>
  <c r="F60" i="20" s="1"/>
  <c r="F62" i="20" s="1"/>
  <c r="C2" i="20"/>
  <c r="C24" i="21"/>
  <c r="M20" i="21"/>
  <c r="M19" i="21"/>
  <c r="M18" i="21"/>
  <c r="M17" i="21"/>
  <c r="M16" i="21"/>
  <c r="K14" i="21"/>
  <c r="K21" i="21" s="1"/>
  <c r="I14" i="21"/>
  <c r="I21" i="21" s="1"/>
  <c r="G14" i="21"/>
  <c r="G21" i="21" s="1"/>
  <c r="E14" i="21"/>
  <c r="E21" i="21" s="1"/>
  <c r="M13" i="21"/>
  <c r="M12" i="21"/>
  <c r="M11" i="21"/>
  <c r="M10" i="21"/>
  <c r="M9" i="21"/>
  <c r="B3" i="21"/>
  <c r="G33" i="32"/>
  <c r="I32" i="32"/>
  <c r="I30" i="32"/>
  <c r="F33" i="32"/>
  <c r="I26" i="32"/>
  <c r="I16" i="32"/>
  <c r="G16" i="32"/>
  <c r="E16" i="32"/>
  <c r="E17" i="32" s="1"/>
  <c r="K15" i="32"/>
  <c r="L10" i="32" s="1"/>
  <c r="C16" i="32"/>
  <c r="I11" i="32"/>
  <c r="G11" i="32"/>
  <c r="H33" i="19"/>
  <c r="F33" i="19"/>
  <c r="F22" i="19"/>
  <c r="H21" i="19"/>
  <c r="H22" i="19" s="1"/>
  <c r="H12" i="19"/>
  <c r="F12" i="19"/>
  <c r="H6" i="19"/>
  <c r="F41" i="18"/>
  <c r="F51" i="18" s="1"/>
  <c r="F61" i="18" s="1"/>
  <c r="F26" i="18"/>
  <c r="F16" i="18"/>
  <c r="C35" i="8"/>
  <c r="M14" i="21" l="1"/>
  <c r="M21" i="21" s="1"/>
  <c r="H60" i="20"/>
  <c r="H62" i="20" s="1"/>
  <c r="B26" i="16"/>
  <c r="F28" i="19"/>
  <c r="F28" i="18"/>
  <c r="G17" i="32"/>
  <c r="I17" i="32"/>
  <c r="I33" i="32"/>
  <c r="E51" i="18"/>
  <c r="E16" i="18"/>
  <c r="E28" i="18" s="1"/>
  <c r="K14" i="32"/>
  <c r="L9" i="32" s="1"/>
  <c r="C11" i="32"/>
  <c r="C17" i="32" s="1"/>
  <c r="H28" i="19"/>
  <c r="K16" i="32" l="1"/>
  <c r="H76" i="18"/>
  <c r="K11" i="32"/>
  <c r="E61" i="18" l="1"/>
  <c r="K17" i="32"/>
  <c r="K21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Gerencia Financiera</author>
  </authors>
  <commentList>
    <comment ref="I22" authorId="0" shapeId="0" xr:uid="{00000000-0006-0000-1A00-000001000000}">
      <text>
        <r>
          <rPr>
            <b/>
            <sz val="9"/>
            <rFont val="Tahoma"/>
            <family val="2"/>
          </rPr>
          <t>Gerencia Financiera:</t>
        </r>
        <r>
          <rPr>
            <sz val="9"/>
            <rFont val="Tahoma"/>
            <family val="2"/>
          </rPr>
          <t xml:space="preserve">
eso es parte del borrador de trabajo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</authors>
  <commentList>
    <comment ref="A12" authorId="0" shapeId="0" xr:uid="{00000000-0006-0000-2300-000001000000}">
      <text>
        <r>
          <rPr>
            <b/>
            <sz val="9"/>
            <rFont val="Tahoma"/>
            <family val="2"/>
          </rPr>
          <t>Usuario de Windows:</t>
        </r>
        <r>
          <rPr>
            <sz val="9"/>
            <rFont val="Tahoma"/>
            <family val="2"/>
          </rPr>
          <t xml:space="preserve">
Insertar cuenta de cxp corto plazo</t>
        </r>
      </text>
    </comment>
  </commentList>
</comments>
</file>

<file path=xl/sharedStrings.xml><?xml version="1.0" encoding="utf-8"?>
<sst xmlns="http://schemas.openxmlformats.org/spreadsheetml/2006/main" count="2367" uniqueCount="519">
  <si>
    <t>SERVICIO REGIONAL DE SALUD ESTE V</t>
  </si>
  <si>
    <t xml:space="preserve">BALANZA DE COMPROBACION </t>
  </si>
  <si>
    <t>(Valores en RD$)</t>
  </si>
  <si>
    <t>SALDO INICIAL</t>
  </si>
  <si>
    <t>CUENTA</t>
  </si>
  <si>
    <t>CONCEPTO</t>
  </si>
  <si>
    <t>DEBITO</t>
  </si>
  <si>
    <t>CREDITO</t>
  </si>
  <si>
    <t xml:space="preserve">BALANCE </t>
  </si>
  <si>
    <t>1101020701</t>
  </si>
  <si>
    <t>VENTAS DE SERVICIOS (FONDOS SENASA) #110205793-0</t>
  </si>
  <si>
    <t>1101020702</t>
  </si>
  <si>
    <t> FONDO OPERATIVO # 110207192-4</t>
  </si>
  <si>
    <t>Caja Chica</t>
  </si>
  <si>
    <t>1101020704</t>
  </si>
  <si>
    <t>MANTENIMIENTO DE CLINICA #110207193-2</t>
  </si>
  <si>
    <t>110601</t>
  </si>
  <si>
    <t>Existencia de Bienes de Cambios y Consumo</t>
  </si>
  <si>
    <t>110602</t>
  </si>
  <si>
    <t>Existencias de Productos Terminados y en Proceso</t>
  </si>
  <si>
    <t>1206010003</t>
  </si>
  <si>
    <t>Equipo de Transporte, Tracción y Elevación</t>
  </si>
  <si>
    <t>1206010004</t>
  </si>
  <si>
    <t>Equipos de Computación</t>
  </si>
  <si>
    <t>1206010005</t>
  </si>
  <si>
    <t>Equipos Médicos, Sanitarios y Veterinarios</t>
  </si>
  <si>
    <t>2103060001</t>
  </si>
  <si>
    <t>Retenciones Impositivas por Pagar</t>
  </si>
  <si>
    <t>2103020002</t>
  </si>
  <si>
    <t>Proveedores Directos Externos a Pagar a Corto Plazo</t>
  </si>
  <si>
    <t>4102980998</t>
  </si>
  <si>
    <t>Otros Ingresos</t>
  </si>
  <si>
    <t>Honorarios</t>
  </si>
  <si>
    <t>Jornales</t>
  </si>
  <si>
    <t>51010100070001</t>
  </si>
  <si>
    <t>Regalía Pascual</t>
  </si>
  <si>
    <t>51010200020001</t>
  </si>
  <si>
    <t>Alimentos y Productos Agroforestales</t>
  </si>
  <si>
    <t>51010200010006</t>
  </si>
  <si>
    <t>Alquileres</t>
  </si>
  <si>
    <t>51010200020004</t>
  </si>
  <si>
    <t>Combustibles, Lubricantes, Productos quimicos y Conexos</t>
  </si>
  <si>
    <t>Comisiones y Gastos Bancarios</t>
  </si>
  <si>
    <t>51010200010008</t>
  </si>
  <si>
    <t>Conservación, Reparaciones menores y Contrucciones Temporales</t>
  </si>
  <si>
    <t>Productos de Papel, Carton e Impresos</t>
  </si>
  <si>
    <t>51010200020007</t>
  </si>
  <si>
    <t>Productos y Utiles Varios</t>
  </si>
  <si>
    <t>Seguros</t>
  </si>
  <si>
    <t>51010200010002</t>
  </si>
  <si>
    <t>Servicios Básicos</t>
  </si>
  <si>
    <t>Servicios de Comunicaciones</t>
  </si>
  <si>
    <t>51010100010001</t>
  </si>
  <si>
    <t>Sueldos Fijos</t>
  </si>
  <si>
    <t>Textiles y Vestuarios</t>
  </si>
  <si>
    <t>51010200010005</t>
  </si>
  <si>
    <t>Transporte y Almacenaje</t>
  </si>
  <si>
    <t/>
  </si>
  <si>
    <t>TOTAL</t>
  </si>
  <si>
    <t>1206010007</t>
  </si>
  <si>
    <t>Equipos y Muebles para Oficinas</t>
  </si>
  <si>
    <t>3201</t>
  </si>
  <si>
    <t>Capital Institucional</t>
  </si>
  <si>
    <t>320301</t>
  </si>
  <si>
    <t>Resultados de Ejercicios Anteriores</t>
  </si>
  <si>
    <t>Compensaciones Directas al Personal</t>
  </si>
  <si>
    <t>Estado de Situación Financiera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</si>
  <si>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</si>
  <si>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</si>
  <si>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</si>
  <si>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</si>
  <si>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</si>
  <si>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</si>
  <si>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</si>
  <si>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</si>
  <si>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</si>
  <si>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</si>
  <si>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</si>
  <si>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</si>
  <si>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</si>
  <si>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</si>
  <si>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</si>
  <si>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</si>
  <si>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</si>
  <si>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</si>
  <si>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</si>
  <si>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</si>
  <si>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</si>
  <si>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</si>
  <si>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</si>
  <si>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</si>
  <si>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</si>
  <si>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</si>
  <si>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</si>
  <si>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</si>
  <si>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</si>
  <si>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</si>
  <si>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</si>
  <si>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</si>
  <si>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</si>
  <si>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</si>
  <si>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</si>
  <si>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</si>
  <si>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</si>
  <si>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</si>
  <si>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</si>
  <si>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</si>
  <si>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</si>
  <si>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</si>
  <si>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</si>
  <si>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</si>
  <si>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</si>
  <si>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</si>
  <si>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</si>
  <si>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</si>
  <si>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</si>
  <si>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</si>
  <si>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</si>
  <si>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</si>
  <si>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</si>
  <si>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</si>
  <si>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</si>
  <si>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</si>
  <si>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</si>
  <si>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</si>
  <si>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</si>
  <si>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</si>
  <si>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</si>
  <si>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</si>
  <si>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</si>
  <si>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</si>
  <si>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</si>
  <si>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</si>
  <si>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</si>
  <si>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</si>
  <si>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</si>
  <si>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</si>
  <si>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</si>
  <si>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</si>
  <si>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</si>
  <si>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</si>
  <si>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 xml:space="preserve">Capital Institucional 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</si>
  <si>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</si>
  <si>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</si>
  <si>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</si>
  <si>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</si>
  <si>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</si>
  <si>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</si>
  <si>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</si>
  <si>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</si>
  <si>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</si>
  <si>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</si>
  <si>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 xml:space="preserve">Gerente Financiero Regional </t>
  </si>
  <si>
    <t>Estado de Rendimiento Financiero</t>
  </si>
  <si>
    <t>Ingresos (Nota 17)</t>
  </si>
  <si>
    <t>0035</t>
  </si>
  <si>
    <t xml:space="preserve">Impuestos </t>
  </si>
  <si>
    <t>0036</t>
  </si>
  <si>
    <t>Ingresos por transacciones con contraprestación</t>
  </si>
  <si>
    <t>0037</t>
  </si>
  <si>
    <t>Transferencias</t>
  </si>
  <si>
    <t>0038</t>
  </si>
  <si>
    <t>Recargos, multas y otros ingresos</t>
  </si>
  <si>
    <t>Total ingresos</t>
  </si>
  <si>
    <t>Gastos (Notas 18, 19, 20, 21 y 22)</t>
  </si>
  <si>
    <t>0039</t>
  </si>
  <si>
    <t>Sueldos, salarios y beneficios a empleados</t>
  </si>
  <si>
    <t>0040</t>
  </si>
  <si>
    <t>Subvenciones y otros pagos por transferencias</t>
  </si>
  <si>
    <t>0041</t>
  </si>
  <si>
    <t>Suministros y materiales para consumo</t>
  </si>
  <si>
    <t>0042</t>
  </si>
  <si>
    <t>Gasto de depreciación y amortización</t>
  </si>
  <si>
    <t>0043</t>
  </si>
  <si>
    <t>Deterioro del valor de propiedad, planta y equipo</t>
  </si>
  <si>
    <t>0044</t>
  </si>
  <si>
    <t>Otros gastos</t>
  </si>
  <si>
    <t>0045</t>
  </si>
  <si>
    <t>Gastos financieros</t>
  </si>
  <si>
    <t>Total gastos</t>
  </si>
  <si>
    <t>0046</t>
  </si>
  <si>
    <t>Ganancia (pérdida) por diferencia cambiaria</t>
  </si>
  <si>
    <t>0047</t>
  </si>
  <si>
    <t xml:space="preserve">Participación en resultado de asociadas </t>
  </si>
  <si>
    <t>Atribuible a:</t>
  </si>
  <si>
    <t>0048</t>
  </si>
  <si>
    <t>Propietarios de la entidad controladora</t>
  </si>
  <si>
    <t>0049</t>
  </si>
  <si>
    <t xml:space="preserve">Intereses minoritarios </t>
  </si>
  <si>
    <t xml:space="preserve">Estado de Activo Fijo </t>
  </si>
  <si>
    <t>Mobiliario y equipos 2021</t>
  </si>
  <si>
    <t xml:space="preserve">Saldo al inico </t>
  </si>
  <si>
    <t>Adiciones</t>
  </si>
  <si>
    <t xml:space="preserve">Ajuste </t>
  </si>
  <si>
    <t xml:space="preserve">Saldo al Final </t>
  </si>
  <si>
    <t>Costos</t>
  </si>
  <si>
    <t>Mobiliarios y equipos oficina</t>
  </si>
  <si>
    <t xml:space="preserve">Equipos de transporte y otros </t>
  </si>
  <si>
    <t xml:space="preserve">Depreciación </t>
  </si>
  <si>
    <t>Mobiliario y equipos de oficina</t>
  </si>
  <si>
    <t>Mobiliario y Equipos Netos.</t>
  </si>
  <si>
    <t>VALOR</t>
  </si>
  <si>
    <t>ADIOCIONALES</t>
  </si>
  <si>
    <t xml:space="preserve">DEPRECIACION </t>
  </si>
  <si>
    <t>VALOR LIBRO</t>
  </si>
  <si>
    <t>EQUIPO TRANSPORTE</t>
  </si>
  <si>
    <t xml:space="preserve">Comunicación </t>
  </si>
  <si>
    <t xml:space="preserve">Electricos </t>
  </si>
  <si>
    <t>medicos y laboratorios</t>
  </si>
  <si>
    <t xml:space="preserve">computos </t>
  </si>
  <si>
    <t>Maquinaria y equipos</t>
  </si>
  <si>
    <t xml:space="preserve">Muebles de oficinas </t>
  </si>
  <si>
    <t xml:space="preserve">otros mobiliarios </t>
  </si>
  <si>
    <t>Aires Acondicionado</t>
  </si>
  <si>
    <t>Estado de Cambio de Activo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</si>
  <si>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</si>
  <si>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</si>
  <si>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</si>
  <si>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</si>
  <si>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</si>
  <si>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</si>
  <si>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</si>
  <si>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</si>
  <si>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</si>
  <si>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</si>
  <si>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</si>
  <si>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</si>
  <si>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</si>
  <si>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</si>
  <si>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</si>
  <si>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</si>
  <si>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</si>
  <si>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</si>
  <si>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</si>
  <si>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</si>
  <si>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</si>
  <si>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</si>
  <si>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</si>
  <si>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</si>
  <si>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</si>
  <si>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</si>
  <si>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</si>
  <si>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</si>
  <si>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</si>
  <si>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</si>
  <si>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</si>
  <si>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</si>
  <si>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</si>
  <si>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</si>
  <si>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</si>
  <si>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</si>
  <si>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</si>
  <si>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</si>
  <si>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</si>
  <si>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</si>
  <si>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</si>
  <si>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</si>
  <si>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</si>
  <si>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</si>
  <si>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</si>
  <si>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</si>
  <si>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</si>
  <si>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</si>
  <si>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</si>
  <si>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</si>
  <si>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</si>
  <si>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</si>
  <si>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</si>
  <si>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</si>
  <si>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</si>
  <si>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</si>
  <si>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</si>
  <si>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</si>
  <si>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</si>
  <si>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</si>
  <si>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 xml:space="preserve">Nota # 7: Efectivo Caja y Bancos </t>
  </si>
  <si>
    <t># Cta.</t>
  </si>
  <si>
    <t>Nombre de cuenta</t>
  </si>
  <si>
    <t>Monto</t>
  </si>
  <si>
    <t>Operaciones Ex PSS</t>
  </si>
  <si>
    <t xml:space="preserve"> Fondo Salud Ex-PSS 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</si>
  <si>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</si>
  <si>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</si>
  <si>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</si>
  <si>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 xml:space="preserve"> Fondo Operativo </t>
  </si>
  <si>
    <t>240-020561-7</t>
  </si>
  <si>
    <t xml:space="preserve">Cuenta Nueva Ranchito </t>
  </si>
  <si>
    <t>314-00145-4</t>
  </si>
  <si>
    <t xml:space="preserve">Fondos Especiales CDC </t>
  </si>
  <si>
    <t>314-0000920-0</t>
  </si>
  <si>
    <t xml:space="preserve">Cuenta VIH </t>
  </si>
  <si>
    <t>314-000181-0</t>
  </si>
  <si>
    <t>Cuenta Tuberculosis</t>
  </si>
  <si>
    <t>Cuenta Ayuda</t>
  </si>
  <si>
    <t>Venta de Servicios</t>
  </si>
  <si>
    <t>Cuenta Proyecto FGRSS</t>
  </si>
  <si>
    <t>Anticipo Financieros</t>
  </si>
  <si>
    <t xml:space="preserve">Mantenimiento Clinica 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</si>
  <si>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</si>
  <si>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</si>
  <si>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</si>
  <si>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</si>
  <si>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</si>
  <si>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</si>
  <si>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</si>
  <si>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</si>
  <si>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</si>
  <si>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Total balance cuentas de bancarias tesoreria nacional</t>
  </si>
  <si>
    <t>Total efectivo y equivalentes de efectivo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</si>
  <si>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</si>
  <si>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</si>
  <si>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</si>
  <si>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</si>
  <si>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</si>
  <si>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</si>
  <si>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</si>
  <si>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9: Inventario</t>
  </si>
  <si>
    <t>Descripción</t>
  </si>
  <si>
    <t>Inventario de Útiles  y Suministro  de Oficina</t>
  </si>
  <si>
    <t>Inventario Medicamentos</t>
  </si>
  <si>
    <t xml:space="preserve">Inventario de  Material Med. Quirurjicos. </t>
  </si>
  <si>
    <t>Total Inventario</t>
  </si>
  <si>
    <t>Nota # 11: Cuentas por Pagar a Corto Plazo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</si>
  <si>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</si>
  <si>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</si>
  <si>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</si>
  <si>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</si>
  <si>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</si>
  <si>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</si>
  <si>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</si>
  <si>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</si>
  <si>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</si>
  <si>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</si>
  <si>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</si>
  <si>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</si>
  <si>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</si>
  <si>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</si>
  <si>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</si>
  <si>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</si>
  <si>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</si>
  <si>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</si>
  <si>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</si>
  <si>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</si>
  <si>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>Nota #14: Cuentas por Pagar Largo Plazo</t>
  </si>
  <si>
    <t xml:space="preserve">Cuentas por Pagar Hospitalaria  Largo Plazo  </t>
  </si>
  <si>
    <t>Total Cuentas Por Pagar a Largo Plazo</t>
  </si>
  <si>
    <t>Nota #15: Beneficios a Empleados por Pagar Largo Plazo</t>
  </si>
  <si>
    <t>Total Cuentas Por Pagar  Largo Plazo</t>
  </si>
  <si>
    <t>Nota 17: Ingresos</t>
  </si>
  <si>
    <t>Ingresos con Contraprestacion de Servicios</t>
  </si>
  <si>
    <t>Sub-Total</t>
  </si>
  <si>
    <t>Ingresos sin  Contraprestacion de Servicios</t>
  </si>
  <si>
    <t xml:space="preserve">Cuenta Tuberculosis </t>
  </si>
  <si>
    <t>Total</t>
  </si>
  <si>
    <t>Nota #18,19,20,21 y 22 Gastos Generales</t>
  </si>
  <si>
    <t>Detalles</t>
  </si>
  <si>
    <t>Gastos de Consumo</t>
  </si>
  <si>
    <t>Remuneraciones</t>
  </si>
  <si>
    <t>Sueldos para Cargos Fijos</t>
  </si>
  <si>
    <t>Sueldos Personal Temporero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</si>
  <si>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</si>
  <si>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</si>
  <si>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</si>
  <si>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</si>
  <si>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</si>
  <si>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</si>
  <si>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 xml:space="preserve">Impuestos, Derechos y Tasa </t>
  </si>
  <si>
    <t>Servicios Basicos</t>
  </si>
  <si>
    <t>Publicidad, Impresiones y Encuadernaciones</t>
  </si>
  <si>
    <t>Viaticos Dentro y Fuera del Pais</t>
  </si>
  <si>
    <t>Conservacion, Reparaciones Menores y Construcciones Temporales</t>
  </si>
  <si>
    <t>Otros Servicios No Personales</t>
  </si>
  <si>
    <t>Materiales y Suministros</t>
  </si>
  <si>
    <t>Combustibles, Lubricantes, Productos Auimicos y Conexos</t>
  </si>
  <si>
    <t>Productos de Cuero, Caucho y Plastico</t>
  </si>
  <si>
    <t>Productos de Minerales Metalicos y no Metalicos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</si>
  <si>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</si>
  <si>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</si>
  <si>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</si>
  <si>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</si>
  <si>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Productos electricos afienes</t>
  </si>
  <si>
    <t>Utiles de cocian y comedor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</si>
  <si>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</si>
  <si>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</si>
  <si>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</si>
  <si>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</si>
  <si>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</si>
  <si>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</si>
  <si>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</si>
  <si>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</si>
  <si>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</si>
  <si>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</si>
  <si>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</si>
  <si>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</si>
  <si>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</si>
  <si>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</si>
  <si>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</si>
  <si>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</si>
  <si>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</si>
  <si>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</si>
  <si>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</si>
  <si>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</si>
  <si>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</si>
  <si>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>Del ejercicio terminado del 01 Enero 2022 al 30 Abril   2022</t>
  </si>
  <si>
    <t>2298010003</t>
  </si>
  <si>
    <t>Provisión para Pagos de Bonificaciones</t>
  </si>
  <si>
    <t>2198020001</t>
  </si>
  <si>
    <t>Regalía Pascual por Pagar</t>
  </si>
  <si>
    <t>Del ejercicio terminado del 01 Agosto  2022 al 30 Septiembre   2022</t>
  </si>
  <si>
    <t xml:space="preserve">Director Regional </t>
  </si>
  <si>
    <t xml:space="preserve">Gerente Administrativo Regional </t>
  </si>
  <si>
    <t>Contadora General</t>
  </si>
  <si>
    <t>510102000109990001</t>
  </si>
  <si>
    <t>Del ejercicio terminado de Enero    2023</t>
  </si>
  <si>
    <t>1101010002</t>
  </si>
  <si>
    <t>5101010080002</t>
  </si>
  <si>
    <t>Contribuciones al Seguro de Pensiones</t>
  </si>
  <si>
    <t>5101010080003</t>
  </si>
  <si>
    <t>Contribuciones al Seguro de Riesgo Laboral</t>
  </si>
  <si>
    <t>51010100080001</t>
  </si>
  <si>
    <t>Contribuciones al Seguro de Salud</t>
  </si>
  <si>
    <t>2103060002</t>
  </si>
  <si>
    <t>Deducciones Personales a Pagar</t>
  </si>
  <si>
    <t>5101010004</t>
  </si>
  <si>
    <t>51010100070002</t>
  </si>
  <si>
    <t>Bonificaciones</t>
  </si>
  <si>
    <t>5101010002</t>
  </si>
  <si>
    <t>Sueldo Personal Temporero</t>
  </si>
  <si>
    <t xml:space="preserve">SALDO INICIAL </t>
  </si>
  <si>
    <t>4102980003</t>
  </si>
  <si>
    <t>Ingresos por Contribuciones</t>
  </si>
  <si>
    <t>51010200020003</t>
  </si>
  <si>
    <t>51010200010004</t>
  </si>
  <si>
    <t>Viaticos Dentro y Fuera del País</t>
  </si>
  <si>
    <t>51010200020005</t>
  </si>
  <si>
    <t>Productos de cuero, Caucho y Plastico</t>
  </si>
  <si>
    <t>51010200010003</t>
  </si>
  <si>
    <t>Públicidad , Impresiones y Encuadernaciones</t>
  </si>
  <si>
    <t>510102000109990000</t>
  </si>
  <si>
    <t>Servicios Técnicos Profesionales</t>
  </si>
  <si>
    <t xml:space="preserve">  </t>
  </si>
  <si>
    <t>Del ejercicio terminado de Mayo  2023</t>
  </si>
  <si>
    <t>Del ejercicio terminado de Diciembre  2023</t>
  </si>
  <si>
    <t>51010200010001</t>
  </si>
  <si>
    <t>51010100070003</t>
  </si>
  <si>
    <t>Prestaciones Laborales</t>
  </si>
  <si>
    <t>Servicios Funerarios y Gastos Conexos</t>
  </si>
  <si>
    <t>,</t>
  </si>
  <si>
    <t>Del ejercicio terminado de Febrero  2024</t>
  </si>
  <si>
    <t>DEPREC.</t>
  </si>
  <si>
    <t xml:space="preserve">VALOR </t>
  </si>
  <si>
    <t>Del ejercicio terminado de Marzo  2024</t>
  </si>
  <si>
    <t xml:space="preserve">Caja Chica </t>
  </si>
  <si>
    <t>510102001009</t>
  </si>
  <si>
    <t>OTROS SERVICIOS NO PERSONALES</t>
  </si>
  <si>
    <t>Del ejercicio terminado de Abril   2024</t>
  </si>
  <si>
    <t>Del ejercicio terminado de Mayo   2024</t>
  </si>
  <si>
    <t>Del ejercicio terminado de Junio    2024</t>
  </si>
  <si>
    <t>Activos Mes</t>
  </si>
  <si>
    <t>2103010001</t>
  </si>
  <si>
    <t>Sueldos y Jornales a Pagar</t>
  </si>
  <si>
    <t>Del ejercicio terminado de Julio    2024</t>
  </si>
  <si>
    <t>Del ejercicio terminado de Agosto    2024</t>
  </si>
  <si>
    <t>510102000109990003</t>
  </si>
  <si>
    <t>Otros Servicios no Personales por Clasificar</t>
  </si>
  <si>
    <t>Del ejercicio terminado de Septiembre     2024</t>
  </si>
  <si>
    <t>51010100070004</t>
  </si>
  <si>
    <t>Vacaciones</t>
  </si>
  <si>
    <t>Del ejercicio terminado de Octubre 2024</t>
  </si>
  <si>
    <t xml:space="preserve">                                                           </t>
  </si>
  <si>
    <t>Del ejercicio terminado de Noviembre  2024</t>
  </si>
  <si>
    <t>51010200010007</t>
  </si>
  <si>
    <t>Del ejercicio terminado de Diciembre  2024</t>
  </si>
  <si>
    <t>Del Ejercicio terminado Diciembre     2024</t>
  </si>
  <si>
    <t>Del Ejercicio terminado Diciembre   2024</t>
  </si>
  <si>
    <t>Del Ejercicio terminado  Diciembre 2024</t>
  </si>
  <si>
    <t>Del ejercicio terminado de ENERO  2025</t>
  </si>
  <si>
    <t>Del ejercicio terminado de Febrero   2025</t>
  </si>
  <si>
    <t>Del ejercicio terminado de Marzo   2025</t>
  </si>
  <si>
    <t>Del ejercicio terminado de Abril  2025</t>
  </si>
  <si>
    <t>5101010998</t>
  </si>
  <si>
    <t>Del ejercicio terminado de Mayo  2025</t>
  </si>
  <si>
    <t>Del ejercicio terminado de Junio  2025</t>
  </si>
  <si>
    <t>Del ejercicio terminado de Julio  2025</t>
  </si>
  <si>
    <t>-</t>
  </si>
  <si>
    <t>Del ejercicio terminado de Agosto 2025</t>
  </si>
  <si>
    <t xml:space="preserve">Equipos de Computos  </t>
  </si>
  <si>
    <t xml:space="preserve">Equipos Médicos, Sanitarios y Muebles Oficinas </t>
  </si>
  <si>
    <t xml:space="preserve">Equipo de Transporte y Otros </t>
  </si>
  <si>
    <t>2103010004</t>
  </si>
  <si>
    <t>Contribuciones a la Seguridad Social a Pagar</t>
  </si>
  <si>
    <t>Del ejercicio terminado Octubre 2025</t>
  </si>
  <si>
    <t>Del ejercicio terminado de Septiembre  2025</t>
  </si>
  <si>
    <t>CUENTA POR COBRAR</t>
  </si>
  <si>
    <t>Depensa</t>
  </si>
  <si>
    <t>VENTAS DE SERVICIOS (FONDOS SENASA) #1102058120</t>
  </si>
  <si>
    <t> FONDO OPERATIVO # 1102071894</t>
  </si>
  <si>
    <t>Medicamentos</t>
  </si>
  <si>
    <t>Agua</t>
  </si>
  <si>
    <t>Oxigeno</t>
  </si>
  <si>
    <t>Chofer Promeses</t>
  </si>
  <si>
    <t>Retencion 5%</t>
  </si>
  <si>
    <t>Gas GlP</t>
  </si>
  <si>
    <t>Cuentas por Cobrar Ventas de Servicios (Hospital CONSUELO)</t>
  </si>
  <si>
    <t>Laboratorio</t>
  </si>
  <si>
    <t xml:space="preserve">Director </t>
  </si>
  <si>
    <t>Director</t>
  </si>
  <si>
    <t>Gerente Administrativo</t>
  </si>
  <si>
    <t xml:space="preserve">Gerente Administrativo </t>
  </si>
  <si>
    <t xml:space="preserve">Gerente Financiero </t>
  </si>
  <si>
    <t>Medicsmentos</t>
  </si>
  <si>
    <t>Del ejercicio terminado de JULIO 2026</t>
  </si>
  <si>
    <t>Del ejercicio terminado JULIO   2026</t>
  </si>
  <si>
    <t>Del ejercicio terminado de JULIO  2026</t>
  </si>
  <si>
    <t>Del Ejercicio terminadoJULIO  2026</t>
  </si>
  <si>
    <t>Del Ejercicio terminado JULIO  2026</t>
  </si>
  <si>
    <t>Del Ejercicio terminado  JULIO 2026</t>
  </si>
  <si>
    <t>Del Ejercicio terminado JULIO   2026</t>
  </si>
  <si>
    <t>HOSPITAL MUNICIPAL DR. ANGEL PONCE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</si>
</sst>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41" formatCode="_(* #,##0_);_(* \(#,##0\);_(* &quot;-&quot;_);_(@_)"/>
    <numFmt numFmtId="43" formatCode="_(* #,##0.00_);_(* \(#,##0.00\);_(* &quot;-&quot;??_);_(@_)"/>
    <numFmt numFmtId="164" formatCode="_-* #,##0.00\ _€_-;\-* #,##0.00\ _€_-;_-* &quot;-&quot;??\ _€_-;_-@_-"/>
    <numFmt numFmtId="165" formatCode="[$-10409]&quot;$&quot;\ #,##0.00;\(&quot;$&quot;\ #,##0.00\)"/>
    <numFmt numFmtId="166" formatCode="_-* #,##0.00\ _P_t_s_-;\-* #,##0.00\ _P_t_s_-;_-* &quot;-&quot;??\ _P_t_s_-;_-@_-"/>
    <numFmt numFmtId="167" formatCode="#,##0.0000000000"/>
    <numFmt numFmtId="168" formatCode="_(&quot;RD$&quot;* #,##0.00_);_(&quot;RD$&quot;* \(#,##0.00\);_(&quot;RD$&quot;* &quot;-&quot;??_);_(@_)"/>
    <numFmt numFmtId="169" formatCode="_(* #,##0_);_(* \(#,##0\);_(* &quot;-&quot;??_);_(@_)"/>
    <numFmt numFmtId="170" formatCode="#,##0.000000000"/>
    <numFmt numFmtId="171" formatCode="_(&quot;RD$&quot;* #,##0_);_(&quot;RD$&quot;* \(#,##0\);_(&quot;RD$&quot;* &quot;-&quot;_);_(@_)"/>
  </numFmts>
  <fonts count="10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21212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212121"/>
      <name val="Times New Roman"/>
      <family val="1"/>
    </font>
    <font>
      <b/>
      <u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</font>
    <font>
      <b/>
      <sz val="8"/>
      <name val="Arial"/>
      <family val="2"/>
    </font>
    <font>
      <sz val="11"/>
      <color rgb="FFFF0000"/>
      <name val="Times New Roman"/>
      <family val="1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7"/>
      <color rgb="FF212121"/>
      <name val="Times New Roman"/>
      <family val="1"/>
    </font>
    <font>
      <b/>
      <sz val="9"/>
      <name val="Tahoma"/>
      <family val="2"/>
    </font>
    <font>
      <sz val="9"/>
      <name val="Tahoma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Segoe UI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FFFF"/>
      <name val="Segoe U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Segoe UI"/>
      <family val="2"/>
    </font>
    <font>
      <sz val="8"/>
      <color theme="1"/>
      <name val="Segoe UI"/>
      <family val="2"/>
    </font>
    <font>
      <b/>
      <sz val="9"/>
      <color rgb="FFFFFFFF"/>
      <name val="Segoe U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Calibr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sz val="9"/>
      <color rgb="FF000000"/>
      <name val="Segoe UI"/>
      <family val="2"/>
    </font>
    <font>
      <b/>
      <sz val="9"/>
      <color rgb="FFFFFFFF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9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9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1970"/>
        <bgColor rgb="FF191970"/>
      </patternFill>
    </fill>
    <fill>
      <patternFill patternType="solid">
        <fgColor rgb="FFF0E68C"/>
        <bgColor rgb="FFF0E68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indexed="64"/>
      </bottom>
      <diagonal/>
    </border>
  </borders>
  <cellStyleXfs count="22">
    <xf numFmtId="0" fontId="0" fillId="0" borderId="0"/>
    <xf numFmtId="0" fontId="41" fillId="0" borderId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42" fillId="0" borderId="0"/>
    <xf numFmtId="168" fontId="41" fillId="0" borderId="0" applyFont="0" applyFill="0" applyBorder="0" applyAlignment="0" applyProtection="0"/>
    <xf numFmtId="0" fontId="40" fillId="0" borderId="0"/>
    <xf numFmtId="9" fontId="42" fillId="0" borderId="0" applyFont="0" applyFill="0" applyBorder="0" applyAlignment="0" applyProtection="0"/>
    <xf numFmtId="0" fontId="48" fillId="0" borderId="0"/>
    <xf numFmtId="164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</cellStyleXfs>
  <cellXfs count="49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3" fontId="0" fillId="0" borderId="1" xfId="0" applyNumberFormat="1" applyBorder="1"/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3" fontId="0" fillId="0" borderId="0" xfId="0" applyNumberFormat="1"/>
    <xf numFmtId="0" fontId="10" fillId="0" borderId="0" xfId="0" applyFont="1" applyAlignment="1">
      <alignment horizontal="center" vertical="center"/>
    </xf>
    <xf numFmtId="0" fontId="11" fillId="0" borderId="1" xfId="0" applyFont="1" applyBorder="1"/>
    <xf numFmtId="3" fontId="1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/>
    <xf numFmtId="0" fontId="14" fillId="0" borderId="6" xfId="1" applyFont="1" applyBorder="1"/>
    <xf numFmtId="0" fontId="1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8" fillId="0" borderId="0" xfId="0" applyFont="1"/>
    <xf numFmtId="43" fontId="14" fillId="0" borderId="0" xfId="8" applyFont="1" applyFill="1" applyBorder="1" applyAlignment="1">
      <alignment horizontal="center"/>
    </xf>
    <xf numFmtId="0" fontId="11" fillId="0" borderId="4" xfId="0" applyFont="1" applyBorder="1"/>
    <xf numFmtId="169" fontId="12" fillId="0" borderId="1" xfId="2" applyNumberFormat="1" applyFont="1" applyBorder="1" applyAlignment="1"/>
    <xf numFmtId="0" fontId="17" fillId="0" borderId="1" xfId="0" applyFont="1" applyBorder="1"/>
    <xf numFmtId="3" fontId="11" fillId="0" borderId="1" xfId="0" applyNumberFormat="1" applyFont="1" applyBorder="1"/>
    <xf numFmtId="0" fontId="16" fillId="0" borderId="1" xfId="0" applyFont="1" applyBorder="1" applyAlignment="1">
      <alignment horizontal="center"/>
    </xf>
    <xf numFmtId="169" fontId="18" fillId="0" borderId="1" xfId="2" applyNumberFormat="1" applyFont="1" applyBorder="1" applyAlignment="1"/>
    <xf numFmtId="0" fontId="6" fillId="0" borderId="4" xfId="0" applyFont="1" applyBorder="1" applyAlignment="1">
      <alignment vertical="center"/>
    </xf>
    <xf numFmtId="43" fontId="14" fillId="3" borderId="1" xfId="8" applyFont="1" applyFill="1" applyBorder="1" applyAlignment="1"/>
    <xf numFmtId="0" fontId="14" fillId="0" borderId="1" xfId="1" applyFont="1" applyBorder="1"/>
    <xf numFmtId="43" fontId="14" fillId="3" borderId="1" xfId="8" applyFont="1" applyFill="1" applyBorder="1" applyAlignment="1">
      <alignment horizontal="center"/>
    </xf>
    <xf numFmtId="3" fontId="19" fillId="0" borderId="9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19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3" fillId="0" borderId="1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37" fontId="14" fillId="3" borderId="1" xfId="8" applyNumberFormat="1" applyFont="1" applyFill="1" applyBorder="1" applyAlignment="1">
      <alignment horizontal="center" vertical="center"/>
    </xf>
    <xf numFmtId="41" fontId="0" fillId="0" borderId="0" xfId="0" applyNumberFormat="1"/>
    <xf numFmtId="0" fontId="7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3" fontId="22" fillId="0" borderId="1" xfId="0" applyNumberFormat="1" applyFont="1" applyBorder="1" applyAlignment="1">
      <alignment horizontal="center" vertical="center"/>
    </xf>
    <xf numFmtId="170" fontId="0" fillId="0" borderId="0" xfId="0" applyNumberFormat="1"/>
    <xf numFmtId="4" fontId="0" fillId="0" borderId="0" xfId="0" applyNumberFormat="1"/>
    <xf numFmtId="0" fontId="14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23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2" fillId="2" borderId="0" xfId="0" applyFont="1" applyFill="1" applyAlignment="1">
      <alignment vertical="center"/>
    </xf>
    <xf numFmtId="0" fontId="13" fillId="0" borderId="0" xfId="0" applyFont="1"/>
    <xf numFmtId="0" fontId="25" fillId="0" borderId="1" xfId="0" applyFont="1" applyBorder="1"/>
    <xf numFmtId="0" fontId="11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12" fillId="0" borderId="0" xfId="0" applyFont="1"/>
    <xf numFmtId="7" fontId="0" fillId="0" borderId="0" xfId="0" applyNumberFormat="1"/>
    <xf numFmtId="0" fontId="1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 vertical="top" wrapText="1"/>
    </xf>
    <xf numFmtId="3" fontId="11" fillId="0" borderId="9" xfId="0" applyNumberFormat="1" applyFont="1" applyBorder="1" applyAlignment="1">
      <alignment horizontal="center"/>
    </xf>
    <xf numFmtId="3" fontId="27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41" fontId="12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center"/>
    </xf>
    <xf numFmtId="39" fontId="3" fillId="0" borderId="0" xfId="0" applyNumberFormat="1" applyFont="1" applyAlignment="1">
      <alignment vertical="center"/>
    </xf>
    <xf numFmtId="3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41" fontId="12" fillId="0" borderId="0" xfId="0" applyNumberFormat="1" applyFont="1"/>
    <xf numFmtId="41" fontId="12" fillId="0" borderId="0" xfId="0" applyNumberFormat="1" applyFont="1" applyAlignment="1">
      <alignment horizontal="left" vertical="center" indent="5"/>
    </xf>
    <xf numFmtId="41" fontId="1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41" fontId="12" fillId="0" borderId="11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41" fontId="12" fillId="0" borderId="11" xfId="0" applyNumberFormat="1" applyFont="1" applyBorder="1"/>
    <xf numFmtId="0" fontId="12" fillId="0" borderId="0" xfId="0" applyFont="1" applyAlignment="1">
      <alignment horizontal="justify" vertical="top"/>
    </xf>
    <xf numFmtId="0" fontId="12" fillId="0" borderId="0" xfId="0" applyFont="1" applyAlignment="1">
      <alignment horizontal="left" vertical="center"/>
    </xf>
    <xf numFmtId="41" fontId="3" fillId="0" borderId="12" xfId="0" applyNumberFormat="1" applyFont="1" applyBorder="1" applyAlignment="1">
      <alignment vertical="center"/>
    </xf>
    <xf numFmtId="41" fontId="29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indent="5"/>
    </xf>
    <xf numFmtId="171" fontId="12" fillId="0" borderId="0" xfId="0" applyNumberFormat="1" applyFont="1" applyAlignment="1">
      <alignment vertical="center"/>
    </xf>
    <xf numFmtId="43" fontId="12" fillId="0" borderId="0" xfId="2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indent="4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1" fontId="29" fillId="0" borderId="0" xfId="0" applyNumberFormat="1" applyFont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31" fillId="0" borderId="0" xfId="4" applyFont="1"/>
    <xf numFmtId="0" fontId="32" fillId="0" borderId="0" xfId="4" applyFont="1"/>
    <xf numFmtId="0" fontId="34" fillId="0" borderId="0" xfId="4" applyFont="1"/>
    <xf numFmtId="43" fontId="32" fillId="0" borderId="0" xfId="7" applyFont="1"/>
    <xf numFmtId="43" fontId="32" fillId="0" borderId="0" xfId="4" applyNumberFormat="1" applyFont="1"/>
    <xf numFmtId="0" fontId="36" fillId="0" borderId="0" xfId="4" applyFont="1"/>
    <xf numFmtId="43" fontId="34" fillId="0" borderId="0" xfId="2" applyFont="1" applyFill="1"/>
    <xf numFmtId="43" fontId="32" fillId="0" borderId="0" xfId="2" applyFont="1" applyFill="1"/>
    <xf numFmtId="43" fontId="32" fillId="0" borderId="0" xfId="2" applyFont="1"/>
    <xf numFmtId="43" fontId="31" fillId="0" borderId="0" xfId="7" applyFont="1" applyFill="1"/>
    <xf numFmtId="3" fontId="31" fillId="0" borderId="0" xfId="4" applyNumberFormat="1" applyFont="1"/>
    <xf numFmtId="165" fontId="35" fillId="0" borderId="0" xfId="14" applyNumberFormat="1" applyFont="1"/>
    <xf numFmtId="43" fontId="35" fillId="0" borderId="0" xfId="7" applyFont="1" applyFill="1" applyBorder="1"/>
    <xf numFmtId="43" fontId="31" fillId="0" borderId="0" xfId="4" applyNumberFormat="1" applyFont="1"/>
    <xf numFmtId="165" fontId="35" fillId="0" borderId="0" xfId="7" applyNumberFormat="1" applyFont="1" applyFill="1" applyBorder="1"/>
    <xf numFmtId="164" fontId="32" fillId="0" borderId="0" xfId="4" applyNumberFormat="1" applyFont="1"/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justify" vertical="center"/>
    </xf>
    <xf numFmtId="39" fontId="12" fillId="2" borderId="0" xfId="0" applyNumberFormat="1" applyFont="1" applyFill="1" applyAlignment="1">
      <alignment vertical="center"/>
    </xf>
    <xf numFmtId="41" fontId="12" fillId="2" borderId="0" xfId="0" applyNumberFormat="1" applyFont="1" applyFill="1" applyAlignment="1">
      <alignment vertical="center"/>
    </xf>
    <xf numFmtId="41" fontId="12" fillId="2" borderId="0" xfId="0" applyNumberFormat="1" applyFont="1" applyFill="1" applyAlignment="1">
      <alignment horizontal="left" vertical="center"/>
    </xf>
    <xf numFmtId="41" fontId="12" fillId="2" borderId="11" xfId="0" applyNumberFormat="1" applyFont="1" applyFill="1" applyBorder="1" applyAlignment="1">
      <alignment vertical="center"/>
    </xf>
    <xf numFmtId="41" fontId="3" fillId="2" borderId="11" xfId="0" applyNumberFormat="1" applyFont="1" applyFill="1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41" fontId="3" fillId="2" borderId="12" xfId="0" applyNumberFormat="1" applyFont="1" applyFill="1" applyBorder="1" applyAlignment="1">
      <alignment vertical="center"/>
    </xf>
    <xf numFmtId="41" fontId="29" fillId="2" borderId="0" xfId="0" applyNumberFormat="1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0" fillId="0" borderId="11" xfId="0" applyBorder="1" applyAlignment="1">
      <alignment vertical="center"/>
    </xf>
    <xf numFmtId="43" fontId="24" fillId="0" borderId="0" xfId="2" applyFont="1" applyFill="1" applyBorder="1"/>
    <xf numFmtId="37" fontId="12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" fontId="19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12" fillId="2" borderId="0" xfId="0" applyFont="1" applyFill="1"/>
    <xf numFmtId="41" fontId="12" fillId="2" borderId="0" xfId="0" applyNumberFormat="1" applyFont="1" applyFill="1"/>
    <xf numFmtId="4" fontId="12" fillId="0" borderId="0" xfId="0" applyNumberFormat="1" applyFont="1" applyAlignment="1">
      <alignment vertical="center"/>
    </xf>
    <xf numFmtId="41" fontId="12" fillId="2" borderId="11" xfId="0" applyNumberFormat="1" applyFont="1" applyFill="1" applyBorder="1"/>
    <xf numFmtId="41" fontId="3" fillId="2" borderId="0" xfId="0" applyNumberFormat="1" applyFont="1" applyFill="1" applyAlignment="1">
      <alignment vertical="center"/>
    </xf>
    <xf numFmtId="0" fontId="37" fillId="0" borderId="0" xfId="0" applyFont="1" applyAlignment="1">
      <alignment vertical="center"/>
    </xf>
    <xf numFmtId="0" fontId="3" fillId="2" borderId="0" xfId="0" applyFont="1" applyFill="1" applyAlignment="1">
      <alignment horizontal="left" vertical="top"/>
    </xf>
    <xf numFmtId="43" fontId="12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0" fontId="39" fillId="0" borderId="17" xfId="14" applyFont="1" applyBorder="1" applyAlignment="1">
      <alignment vertical="top" wrapText="1" readingOrder="1"/>
    </xf>
    <xf numFmtId="0" fontId="39" fillId="0" borderId="17" xfId="0" applyFont="1" applyBorder="1" applyAlignment="1">
      <alignment vertical="top" wrapText="1" readingOrder="1"/>
    </xf>
    <xf numFmtId="0" fontId="39" fillId="0" borderId="18" xfId="14" applyFont="1" applyBorder="1" applyAlignment="1">
      <alignment vertical="top" wrapText="1" readingOrder="1"/>
    </xf>
    <xf numFmtId="43" fontId="46" fillId="0" borderId="17" xfId="2" applyFont="1" applyFill="1" applyBorder="1" applyAlignment="1">
      <alignment vertical="top" wrapText="1" readingOrder="1"/>
    </xf>
    <xf numFmtId="43" fontId="46" fillId="0" borderId="17" xfId="2" applyFont="1" applyFill="1" applyBorder="1" applyAlignment="1">
      <alignment horizontal="right" vertical="top" wrapText="1" readingOrder="1"/>
    </xf>
    <xf numFmtId="43" fontId="47" fillId="0" borderId="0" xfId="2" applyFont="1" applyFill="1" applyBorder="1"/>
    <xf numFmtId="0" fontId="2" fillId="0" borderId="2" xfId="0" applyFont="1" applyBorder="1" applyAlignment="1">
      <alignment horizontal="center" vertical="center" wrapText="1"/>
    </xf>
    <xf numFmtId="43" fontId="49" fillId="0" borderId="0" xfId="2" applyFont="1" applyFill="1" applyBorder="1"/>
    <xf numFmtId="43" fontId="51" fillId="0" borderId="0" xfId="2" applyFont="1" applyFill="1"/>
    <xf numFmtId="43" fontId="32" fillId="6" borderId="0" xfId="4" applyNumberFormat="1" applyFont="1" applyFill="1"/>
    <xf numFmtId="0" fontId="56" fillId="0" borderId="4" xfId="0" applyFont="1" applyBorder="1"/>
    <xf numFmtId="0" fontId="56" fillId="0" borderId="1" xfId="0" applyFont="1" applyBorder="1"/>
    <xf numFmtId="0" fontId="57" fillId="0" borderId="1" xfId="0" applyFont="1" applyBorder="1"/>
    <xf numFmtId="0" fontId="58" fillId="0" borderId="1" xfId="18" applyFont="1" applyBorder="1" applyAlignment="1">
      <alignment vertical="top" wrapText="1" readingOrder="1"/>
    </xf>
    <xf numFmtId="0" fontId="33" fillId="2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0" fontId="46" fillId="0" borderId="17" xfId="18" applyFont="1" applyBorder="1" applyAlignment="1">
      <alignment vertical="top" wrapText="1" readingOrder="1"/>
    </xf>
    <xf numFmtId="0" fontId="50" fillId="5" borderId="17" xfId="18" applyFont="1" applyFill="1" applyBorder="1" applyAlignment="1">
      <alignment vertical="top" wrapText="1" readingOrder="1"/>
    </xf>
    <xf numFmtId="43" fontId="32" fillId="7" borderId="0" xfId="4" applyNumberFormat="1" applyFont="1" applyFill="1"/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/>
    <xf numFmtId="167" fontId="0" fillId="0" borderId="0" xfId="0" applyNumberFormat="1"/>
    <xf numFmtId="0" fontId="12" fillId="0" borderId="11" xfId="0" applyFont="1" applyBorder="1" applyAlignment="1">
      <alignment vertical="center"/>
    </xf>
    <xf numFmtId="43" fontId="24" fillId="0" borderId="11" xfId="2" applyFont="1" applyFill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2" fillId="0" borderId="2" xfId="0" applyFont="1" applyBorder="1"/>
    <xf numFmtId="0" fontId="49" fillId="0" borderId="0" xfId="18" applyFont="1"/>
    <xf numFmtId="164" fontId="46" fillId="0" borderId="17" xfId="19" applyFont="1" applyFill="1" applyBorder="1" applyAlignment="1">
      <alignment vertical="top" wrapText="1" readingOrder="1"/>
    </xf>
    <xf numFmtId="164" fontId="46" fillId="0" borderId="17" xfId="19" applyFont="1" applyFill="1" applyBorder="1" applyAlignment="1">
      <alignment horizontal="right" vertical="top" wrapText="1" readingOrder="1"/>
    </xf>
    <xf numFmtId="164" fontId="50" fillId="5" borderId="17" xfId="19" applyFont="1" applyFill="1" applyBorder="1" applyAlignment="1">
      <alignment horizontal="right" vertical="top" wrapText="1" readingOrder="1"/>
    </xf>
    <xf numFmtId="0" fontId="38" fillId="4" borderId="19" xfId="14" applyFont="1" applyFill="1" applyBorder="1" applyAlignment="1">
      <alignment horizontal="center" vertical="top" readingOrder="1"/>
    </xf>
    <xf numFmtId="164" fontId="46" fillId="0" borderId="20" xfId="19" applyFont="1" applyFill="1" applyBorder="1" applyAlignment="1">
      <alignment horizontal="right" vertical="top" wrapText="1" readingOrder="1"/>
    </xf>
    <xf numFmtId="0" fontId="55" fillId="4" borderId="19" xfId="18" applyFont="1" applyFill="1" applyBorder="1" applyAlignment="1">
      <alignment horizontal="center" vertical="top" wrapText="1" readingOrder="1"/>
    </xf>
    <xf numFmtId="164" fontId="46" fillId="0" borderId="20" xfId="19" applyFont="1" applyFill="1" applyBorder="1" applyAlignment="1">
      <alignment vertical="top" wrapText="1" readingOrder="1"/>
    </xf>
    <xf numFmtId="0" fontId="46" fillId="0" borderId="20" xfId="18" applyFont="1" applyBorder="1" applyAlignment="1">
      <alignment vertical="top" wrapText="1" readingOrder="1"/>
    </xf>
    <xf numFmtId="164" fontId="49" fillId="0" borderId="0" xfId="18" applyNumberFormat="1" applyFont="1"/>
    <xf numFmtId="43" fontId="47" fillId="6" borderId="0" xfId="2" applyFont="1" applyFill="1" applyBorder="1"/>
    <xf numFmtId="164" fontId="59" fillId="0" borderId="17" xfId="19" applyFont="1" applyFill="1" applyBorder="1" applyAlignment="1">
      <alignment vertical="top" wrapText="1" readingOrder="1"/>
    </xf>
    <xf numFmtId="43" fontId="38" fillId="4" borderId="19" xfId="2" applyFont="1" applyFill="1" applyBorder="1" applyAlignment="1">
      <alignment horizontal="center" vertical="top" wrapText="1" readingOrder="1"/>
    </xf>
    <xf numFmtId="43" fontId="59" fillId="6" borderId="0" xfId="2" applyFont="1" applyFill="1" applyBorder="1"/>
    <xf numFmtId="43" fontId="47" fillId="9" borderId="0" xfId="2" applyFont="1" applyFill="1" applyBorder="1"/>
    <xf numFmtId="43" fontId="47" fillId="7" borderId="0" xfId="2" applyFont="1" applyFill="1" applyBorder="1"/>
    <xf numFmtId="43" fontId="47" fillId="10" borderId="0" xfId="2" applyFont="1" applyFill="1" applyBorder="1"/>
    <xf numFmtId="43" fontId="47" fillId="11" borderId="0" xfId="2" applyFont="1" applyFill="1" applyBorder="1"/>
    <xf numFmtId="43" fontId="47" fillId="12" borderId="0" xfId="2" applyFont="1" applyFill="1" applyBorder="1"/>
    <xf numFmtId="43" fontId="49" fillId="0" borderId="0" xfId="18" applyNumberFormat="1" applyFont="1"/>
    <xf numFmtId="43" fontId="47" fillId="8" borderId="0" xfId="2" applyFont="1" applyFill="1" applyBorder="1"/>
    <xf numFmtId="43" fontId="47" fillId="13" borderId="0" xfId="2" applyFont="1" applyFill="1" applyBorder="1"/>
    <xf numFmtId="9" fontId="0" fillId="0" borderId="0" xfId="0" applyNumberFormat="1"/>
    <xf numFmtId="0" fontId="60" fillId="0" borderId="17" xfId="0" applyFont="1" applyBorder="1" applyAlignment="1">
      <alignment vertical="top" wrapText="1" readingOrder="1"/>
    </xf>
    <xf numFmtId="0" fontId="60" fillId="0" borderId="17" xfId="14" applyFont="1" applyBorder="1" applyAlignment="1">
      <alignment vertical="top" wrapText="1" readingOrder="1"/>
    </xf>
    <xf numFmtId="0" fontId="61" fillId="4" borderId="17" xfId="18" applyFont="1" applyFill="1" applyBorder="1" applyAlignment="1">
      <alignment horizontal="center" vertical="top" wrapText="1" readingOrder="1"/>
    </xf>
    <xf numFmtId="43" fontId="0" fillId="0" borderId="0" xfId="2" applyFont="1"/>
    <xf numFmtId="41" fontId="0" fillId="0" borderId="0" xfId="0" applyNumberFormat="1" applyAlignment="1">
      <alignment vertical="center"/>
    </xf>
    <xf numFmtId="0" fontId="6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62" fillId="0" borderId="0" xfId="0" applyFont="1" applyAlignment="1">
      <alignment horizontal="left"/>
    </xf>
    <xf numFmtId="0" fontId="53" fillId="0" borderId="0" xfId="4" applyFont="1"/>
    <xf numFmtId="0" fontId="64" fillId="0" borderId="0" xfId="4" applyFont="1"/>
    <xf numFmtId="0" fontId="53" fillId="0" borderId="0" xfId="4" applyFont="1" applyAlignment="1">
      <alignment horizontal="center"/>
    </xf>
    <xf numFmtId="0" fontId="64" fillId="0" borderId="0" xfId="4" applyFont="1" applyAlignment="1">
      <alignment vertical="top" wrapText="1"/>
    </xf>
    <xf numFmtId="0" fontId="53" fillId="0" borderId="0" xfId="4" applyFont="1" applyAlignment="1">
      <alignment horizontal="center" vertical="top" wrapText="1"/>
    </xf>
    <xf numFmtId="0" fontId="53" fillId="0" borderId="13" xfId="4" applyFont="1" applyBorder="1" applyAlignment="1">
      <alignment horizontal="center"/>
    </xf>
    <xf numFmtId="0" fontId="53" fillId="0" borderId="13" xfId="4" applyFont="1" applyBorder="1" applyAlignment="1">
      <alignment horizontal="center" vertical="top"/>
    </xf>
    <xf numFmtId="0" fontId="64" fillId="0" borderId="0" xfId="4" applyFont="1" applyAlignment="1">
      <alignment horizontal="right" vertical="top" wrapText="1"/>
    </xf>
    <xf numFmtId="3" fontId="64" fillId="0" borderId="0" xfId="4" applyNumberFormat="1" applyFont="1" applyAlignment="1">
      <alignment horizontal="right"/>
    </xf>
    <xf numFmtId="43" fontId="64" fillId="0" borderId="0" xfId="7" applyFont="1" applyFill="1"/>
    <xf numFmtId="169" fontId="64" fillId="0" borderId="0" xfId="9" applyNumberFormat="1" applyFont="1" applyFill="1" applyAlignment="1">
      <alignment horizontal="right" vertical="top" wrapText="1"/>
    </xf>
    <xf numFmtId="169" fontId="64" fillId="0" borderId="0" xfId="9" applyNumberFormat="1" applyFont="1" applyFill="1"/>
    <xf numFmtId="3" fontId="64" fillId="0" borderId="0" xfId="4" applyNumberFormat="1" applyFont="1"/>
    <xf numFmtId="3" fontId="64" fillId="0" borderId="0" xfId="4" applyNumberFormat="1" applyFont="1" applyAlignment="1">
      <alignment horizontal="right" vertical="top" wrapText="1"/>
    </xf>
    <xf numFmtId="43" fontId="65" fillId="0" borderId="14" xfId="2" applyFont="1" applyFill="1" applyBorder="1" applyAlignment="1">
      <alignment vertical="top" wrapText="1"/>
    </xf>
    <xf numFmtId="169" fontId="64" fillId="0" borderId="0" xfId="4" applyNumberFormat="1" applyFont="1"/>
    <xf numFmtId="3" fontId="64" fillId="0" borderId="15" xfId="4" applyNumberFormat="1" applyFont="1" applyBorder="1"/>
    <xf numFmtId="3" fontId="64" fillId="0" borderId="0" xfId="14" applyNumberFormat="1" applyFont="1" applyAlignment="1">
      <alignment horizontal="right" vertical="center"/>
    </xf>
    <xf numFmtId="169" fontId="64" fillId="0" borderId="0" xfId="7" applyNumberFormat="1" applyFont="1" applyFill="1"/>
    <xf numFmtId="3" fontId="64" fillId="0" borderId="16" xfId="4" applyNumberFormat="1" applyFont="1" applyBorder="1"/>
    <xf numFmtId="3" fontId="53" fillId="0" borderId="12" xfId="4" applyNumberFormat="1" applyFont="1" applyBorder="1"/>
    <xf numFmtId="0" fontId="53" fillId="0" borderId="0" xfId="4" applyFont="1" applyAlignment="1">
      <alignment horizontal="right" vertical="top" wrapText="1"/>
    </xf>
    <xf numFmtId="0" fontId="51" fillId="0" borderId="0" xfId="4" applyFont="1"/>
    <xf numFmtId="43" fontId="61" fillId="4" borderId="17" xfId="2" applyFont="1" applyFill="1" applyBorder="1" applyAlignment="1">
      <alignment vertical="top" readingOrder="1"/>
    </xf>
    <xf numFmtId="0" fontId="66" fillId="0" borderId="0" xfId="14" applyFont="1"/>
    <xf numFmtId="0" fontId="67" fillId="4" borderId="17" xfId="14" applyFont="1" applyFill="1" applyBorder="1" applyAlignment="1">
      <alignment horizontal="center" vertical="top" wrapText="1" readingOrder="1"/>
    </xf>
    <xf numFmtId="0" fontId="68" fillId="0" borderId="17" xfId="14" applyFont="1" applyBorder="1" applyAlignment="1">
      <alignment vertical="top" wrapText="1" readingOrder="1"/>
    </xf>
    <xf numFmtId="0" fontId="67" fillId="4" borderId="17" xfId="14" applyFont="1" applyFill="1" applyBorder="1" applyAlignment="1">
      <alignment vertical="top" wrapText="1" readingOrder="1"/>
    </xf>
    <xf numFmtId="0" fontId="69" fillId="5" borderId="17" xfId="14" applyFont="1" applyFill="1" applyBorder="1" applyAlignment="1">
      <alignment horizontal="right" vertical="top" wrapText="1" readingOrder="1"/>
    </xf>
    <xf numFmtId="164" fontId="68" fillId="0" borderId="17" xfId="12" applyFont="1" applyFill="1" applyBorder="1" applyAlignment="1">
      <alignment vertical="top" wrapText="1" readingOrder="1"/>
    </xf>
    <xf numFmtId="0" fontId="69" fillId="5" borderId="17" xfId="14" applyFont="1" applyFill="1" applyBorder="1" applyAlignment="1">
      <alignment vertical="top" wrapText="1" readingOrder="1"/>
    </xf>
    <xf numFmtId="164" fontId="66" fillId="0" borderId="0" xfId="14" applyNumberFormat="1" applyFont="1"/>
    <xf numFmtId="43" fontId="66" fillId="0" borderId="0" xfId="14" applyNumberFormat="1" applyFont="1"/>
    <xf numFmtId="43" fontId="68" fillId="0" borderId="17" xfId="2" applyFont="1" applyFill="1" applyBorder="1" applyAlignment="1">
      <alignment horizontal="right" vertical="top" wrapText="1" readingOrder="1"/>
    </xf>
    <xf numFmtId="43" fontId="68" fillId="0" borderId="17" xfId="2" applyFont="1" applyFill="1" applyBorder="1" applyAlignment="1">
      <alignment vertical="top" wrapText="1" readingOrder="1"/>
    </xf>
    <xf numFmtId="43" fontId="69" fillId="5" borderId="17" xfId="2" applyFont="1" applyFill="1" applyBorder="1" applyAlignment="1">
      <alignment vertical="top" wrapText="1" readingOrder="1"/>
    </xf>
    <xf numFmtId="43" fontId="47" fillId="14" borderId="0" xfId="2" applyFont="1" applyFill="1" applyBorder="1"/>
    <xf numFmtId="43" fontId="47" fillId="15" borderId="0" xfId="2" applyFont="1" applyFill="1" applyBorder="1"/>
    <xf numFmtId="164" fontId="17" fillId="0" borderId="0" xfId="14" applyNumberFormat="1" applyFont="1"/>
    <xf numFmtId="43" fontId="31" fillId="0" borderId="0" xfId="2" applyFont="1" applyFill="1"/>
    <xf numFmtId="43" fontId="71" fillId="0" borderId="17" xfId="2" applyFont="1" applyFill="1" applyBorder="1" applyAlignment="1">
      <alignment vertical="top" wrapText="1" readingOrder="1"/>
    </xf>
    <xf numFmtId="43" fontId="70" fillId="0" borderId="0" xfId="2" applyFont="1" applyFill="1" applyBorder="1"/>
    <xf numFmtId="0" fontId="46" fillId="0" borderId="17" xfId="14" applyFont="1" applyBorder="1" applyAlignment="1">
      <alignment vertical="top" wrapText="1" readingOrder="1"/>
    </xf>
    <xf numFmtId="0" fontId="70" fillId="0" borderId="0" xfId="14" applyFont="1"/>
    <xf numFmtId="0" fontId="71" fillId="0" borderId="17" xfId="14" applyFont="1" applyBorder="1" applyAlignment="1">
      <alignment vertical="top" wrapText="1" readingOrder="1"/>
    </xf>
    <xf numFmtId="0" fontId="72" fillId="4" borderId="17" xfId="14" applyFont="1" applyFill="1" applyBorder="1" applyAlignment="1">
      <alignment vertical="top" wrapText="1" readingOrder="1"/>
    </xf>
    <xf numFmtId="0" fontId="73" fillId="5" borderId="17" xfId="14" applyFont="1" applyFill="1" applyBorder="1" applyAlignment="1">
      <alignment vertical="top" wrapText="1" readingOrder="1"/>
    </xf>
    <xf numFmtId="0" fontId="73" fillId="5" borderId="17" xfId="14" applyFont="1" applyFill="1" applyBorder="1" applyAlignment="1">
      <alignment horizontal="left" vertical="top" wrapText="1" readingOrder="1"/>
    </xf>
    <xf numFmtId="43" fontId="72" fillId="4" borderId="17" xfId="2" applyFont="1" applyFill="1" applyBorder="1" applyAlignment="1">
      <alignment horizontal="center" vertical="top" wrapText="1" readingOrder="1"/>
    </xf>
    <xf numFmtId="43" fontId="71" fillId="0" borderId="17" xfId="2" applyFont="1" applyFill="1" applyBorder="1" applyAlignment="1">
      <alignment horizontal="right" vertical="top" wrapText="1" readingOrder="1"/>
    </xf>
    <xf numFmtId="43" fontId="73" fillId="5" borderId="17" xfId="2" applyFont="1" applyFill="1" applyBorder="1" applyAlignment="1">
      <alignment vertical="top" wrapText="1" readingOrder="1"/>
    </xf>
    <xf numFmtId="43" fontId="70" fillId="0" borderId="0" xfId="14" applyNumberFormat="1" applyFont="1"/>
    <xf numFmtId="43" fontId="70" fillId="6" borderId="0" xfId="14" applyNumberFormat="1" applyFont="1" applyFill="1"/>
    <xf numFmtId="43" fontId="70" fillId="7" borderId="0" xfId="14" applyNumberFormat="1" applyFont="1" applyFill="1"/>
    <xf numFmtId="43" fontId="70" fillId="15" borderId="0" xfId="14" applyNumberFormat="1" applyFont="1" applyFill="1"/>
    <xf numFmtId="43" fontId="70" fillId="11" borderId="0" xfId="14" applyNumberFormat="1" applyFont="1" applyFill="1"/>
    <xf numFmtId="43" fontId="70" fillId="16" borderId="0" xfId="14" applyNumberFormat="1" applyFont="1" applyFill="1"/>
    <xf numFmtId="164" fontId="70" fillId="0" borderId="0" xfId="14" applyNumberFormat="1" applyFont="1"/>
    <xf numFmtId="43" fontId="70" fillId="0" borderId="0" xfId="2" applyFont="1" applyFill="1" applyBorder="1" applyAlignment="1"/>
    <xf numFmtId="43" fontId="72" fillId="4" borderId="17" xfId="2" applyFont="1" applyFill="1" applyBorder="1" applyAlignment="1">
      <alignment vertical="top" wrapText="1" readingOrder="1"/>
    </xf>
    <xf numFmtId="43" fontId="71" fillId="0" borderId="0" xfId="2" applyFont="1" applyFill="1" applyBorder="1" applyAlignment="1">
      <alignment vertical="top" wrapText="1" readingOrder="1"/>
    </xf>
    <xf numFmtId="43" fontId="71" fillId="0" borderId="0" xfId="2" applyFont="1" applyFill="1" applyBorder="1" applyAlignment="1">
      <alignment horizontal="right" vertical="top" wrapText="1" readingOrder="1"/>
    </xf>
    <xf numFmtId="43" fontId="70" fillId="17" borderId="0" xfId="14" applyNumberFormat="1" applyFont="1" applyFill="1"/>
    <xf numFmtId="0" fontId="72" fillId="4" borderId="17" xfId="14" applyFont="1" applyFill="1" applyBorder="1" applyAlignment="1">
      <alignment horizontal="center" vertical="top" wrapText="1" readingOrder="1"/>
    </xf>
    <xf numFmtId="43" fontId="72" fillId="0" borderId="17" xfId="2" applyFont="1" applyFill="1" applyBorder="1" applyAlignment="1">
      <alignment horizontal="center" vertical="top" wrapText="1" readingOrder="1"/>
    </xf>
    <xf numFmtId="43" fontId="46" fillId="0" borderId="17" xfId="7" applyFont="1" applyFill="1" applyBorder="1" applyAlignment="1">
      <alignment vertical="top" wrapText="1" readingOrder="1"/>
    </xf>
    <xf numFmtId="43" fontId="24" fillId="0" borderId="0" xfId="7" applyFont="1" applyFill="1" applyBorder="1"/>
    <xf numFmtId="43" fontId="59" fillId="0" borderId="17" xfId="2" applyFont="1" applyFill="1" applyBorder="1" applyAlignment="1">
      <alignment horizontal="center" vertical="top" wrapText="1" readingOrder="1"/>
    </xf>
    <xf numFmtId="0" fontId="71" fillId="0" borderId="17" xfId="14" applyFont="1" applyBorder="1" applyAlignment="1">
      <alignment horizontal="left" vertical="top" wrapText="1" readingOrder="1"/>
    </xf>
    <xf numFmtId="43" fontId="70" fillId="18" borderId="0" xfId="14" applyNumberFormat="1" applyFont="1" applyFill="1"/>
    <xf numFmtId="43" fontId="70" fillId="19" borderId="0" xfId="14" applyNumberFormat="1" applyFont="1" applyFill="1"/>
    <xf numFmtId="43" fontId="47" fillId="19" borderId="0" xfId="2" applyFont="1" applyFill="1" applyBorder="1"/>
    <xf numFmtId="0" fontId="74" fillId="0" borderId="0" xfId="14" applyFont="1"/>
    <xf numFmtId="0" fontId="75" fillId="4" borderId="17" xfId="14" applyFont="1" applyFill="1" applyBorder="1" applyAlignment="1">
      <alignment vertical="top" wrapText="1" readingOrder="1"/>
    </xf>
    <xf numFmtId="0" fontId="76" fillId="0" borderId="17" xfId="14" applyFont="1" applyBorder="1" applyAlignment="1">
      <alignment vertical="top" wrapText="1" readingOrder="1"/>
    </xf>
    <xf numFmtId="0" fontId="77" fillId="5" borderId="17" xfId="14" applyFont="1" applyFill="1" applyBorder="1" applyAlignment="1">
      <alignment vertical="top" wrapText="1" readingOrder="1"/>
    </xf>
    <xf numFmtId="43" fontId="74" fillId="0" borderId="0" xfId="2" applyFont="1" applyFill="1" applyBorder="1"/>
    <xf numFmtId="43" fontId="76" fillId="0" borderId="17" xfId="2" applyFont="1" applyFill="1" applyBorder="1" applyAlignment="1">
      <alignment vertical="top" wrapText="1" readingOrder="1"/>
    </xf>
    <xf numFmtId="43" fontId="76" fillId="0" borderId="17" xfId="2" applyFont="1" applyFill="1" applyBorder="1" applyAlignment="1">
      <alignment horizontal="right" vertical="top" wrapText="1" readingOrder="1"/>
    </xf>
    <xf numFmtId="43" fontId="77" fillId="5" borderId="17" xfId="2" applyFont="1" applyFill="1" applyBorder="1" applyAlignment="1">
      <alignment vertical="top" wrapText="1" readingOrder="1"/>
    </xf>
    <xf numFmtId="43" fontId="74" fillId="0" borderId="0" xfId="14" applyNumberFormat="1" applyFont="1"/>
    <xf numFmtId="0" fontId="75" fillId="4" borderId="17" xfId="14" applyFont="1" applyFill="1" applyBorder="1" applyAlignment="1">
      <alignment horizontal="center" vertical="top" wrapText="1" readingOrder="1"/>
    </xf>
    <xf numFmtId="43" fontId="74" fillId="6" borderId="0" xfId="14" applyNumberFormat="1" applyFont="1" applyFill="1"/>
    <xf numFmtId="43" fontId="74" fillId="8" borderId="0" xfId="14" applyNumberFormat="1" applyFont="1" applyFill="1"/>
    <xf numFmtId="43" fontId="74" fillId="17" borderId="0" xfId="14" applyNumberFormat="1" applyFont="1" applyFill="1"/>
    <xf numFmtId="43" fontId="74" fillId="20" borderId="0" xfId="14" applyNumberFormat="1" applyFont="1" applyFill="1"/>
    <xf numFmtId="43" fontId="75" fillId="4" borderId="17" xfId="2" applyFont="1" applyFill="1" applyBorder="1" applyAlignment="1">
      <alignment horizontal="center" vertical="top" wrapText="1" readingOrder="1"/>
    </xf>
    <xf numFmtId="0" fontId="76" fillId="0" borderId="17" xfId="14" applyFont="1" applyBorder="1" applyAlignment="1">
      <alignment vertical="top" readingOrder="1"/>
    </xf>
    <xf numFmtId="43" fontId="74" fillId="0" borderId="0" xfId="2" applyFont="1" applyFill="1" applyBorder="1" applyAlignment="1"/>
    <xf numFmtId="43" fontId="74" fillId="21" borderId="0" xfId="14" applyNumberFormat="1" applyFont="1" applyFill="1"/>
    <xf numFmtId="43" fontId="74" fillId="7" borderId="0" xfId="14" applyNumberFormat="1" applyFont="1" applyFill="1"/>
    <xf numFmtId="43" fontId="74" fillId="11" borderId="0" xfId="14" applyNumberFormat="1" applyFont="1" applyFill="1"/>
    <xf numFmtId="43" fontId="74" fillId="22" borderId="0" xfId="14" applyNumberFormat="1" applyFont="1" applyFill="1"/>
    <xf numFmtId="43" fontId="77" fillId="5" borderId="17" xfId="7" applyFont="1" applyFill="1" applyBorder="1" applyAlignment="1">
      <alignment vertical="top" wrapText="1" readingOrder="1"/>
    </xf>
    <xf numFmtId="43" fontId="76" fillId="0" borderId="17" xfId="7" applyFont="1" applyFill="1" applyBorder="1" applyAlignment="1">
      <alignment horizontal="right" vertical="top" wrapText="1" readingOrder="1"/>
    </xf>
    <xf numFmtId="43" fontId="76" fillId="0" borderId="17" xfId="7" applyFont="1" applyFill="1" applyBorder="1" applyAlignment="1">
      <alignment vertical="top" wrapText="1" readingOrder="1"/>
    </xf>
    <xf numFmtId="4" fontId="32" fillId="0" borderId="0" xfId="0" applyNumberFormat="1" applyFont="1"/>
    <xf numFmtId="0" fontId="55" fillId="4" borderId="17" xfId="18" applyFont="1" applyFill="1" applyBorder="1" applyAlignment="1">
      <alignment horizontal="center" vertical="top" wrapText="1" readingOrder="1"/>
    </xf>
    <xf numFmtId="43" fontId="75" fillId="4" borderId="17" xfId="7" applyFont="1" applyFill="1" applyBorder="1" applyAlignment="1">
      <alignment horizontal="center" vertical="top" wrapText="1" readingOrder="1"/>
    </xf>
    <xf numFmtId="43" fontId="75" fillId="4" borderId="17" xfId="7" applyFont="1" applyFill="1" applyBorder="1" applyAlignment="1">
      <alignment vertical="top" wrapText="1" readingOrder="1"/>
    </xf>
    <xf numFmtId="43" fontId="55" fillId="4" borderId="17" xfId="2" applyFont="1" applyFill="1" applyBorder="1" applyAlignment="1">
      <alignment vertical="top" readingOrder="1"/>
    </xf>
    <xf numFmtId="0" fontId="75" fillId="4" borderId="17" xfId="14" applyFont="1" applyFill="1" applyBorder="1" applyAlignment="1">
      <alignment vertical="top"/>
    </xf>
    <xf numFmtId="0" fontId="76" fillId="0" borderId="17" xfId="14" applyFont="1" applyBorder="1" applyAlignment="1">
      <alignment vertical="top"/>
    </xf>
    <xf numFmtId="0" fontId="39" fillId="0" borderId="18" xfId="14" applyFont="1" applyBorder="1" applyAlignment="1">
      <alignment vertical="top"/>
    </xf>
    <xf numFmtId="0" fontId="46" fillId="0" borderId="17" xfId="18" applyFont="1" applyBorder="1" applyAlignment="1">
      <alignment vertical="top"/>
    </xf>
    <xf numFmtId="0" fontId="46" fillId="0" borderId="17" xfId="14" applyFont="1" applyBorder="1" applyAlignment="1">
      <alignment vertical="top"/>
    </xf>
    <xf numFmtId="0" fontId="60" fillId="0" borderId="17" xfId="14" applyFont="1" applyBorder="1" applyAlignment="1">
      <alignment vertical="top"/>
    </xf>
    <xf numFmtId="0" fontId="77" fillId="5" borderId="17" xfId="14" applyFont="1" applyFill="1" applyBorder="1" applyAlignment="1">
      <alignment horizontal="right" vertical="top"/>
    </xf>
    <xf numFmtId="43" fontId="0" fillId="0" borderId="0" xfId="0" applyNumberFormat="1"/>
    <xf numFmtId="0" fontId="33" fillId="0" borderId="0" xfId="4" applyFont="1" applyAlignment="1">
      <alignment horizontal="center" vertical="top" wrapText="1"/>
    </xf>
    <xf numFmtId="43" fontId="64" fillId="0" borderId="0" xfId="2" applyFont="1" applyFill="1" applyAlignment="1">
      <alignment horizontal="right" vertical="top" wrapText="1"/>
    </xf>
    <xf numFmtId="0" fontId="78" fillId="0" borderId="0" xfId="14" applyFont="1"/>
    <xf numFmtId="0" fontId="79" fillId="4" borderId="17" xfId="14" applyFont="1" applyFill="1" applyBorder="1" applyAlignment="1">
      <alignment vertical="top" wrapText="1" readingOrder="1"/>
    </xf>
    <xf numFmtId="0" fontId="79" fillId="4" borderId="17" xfId="14" applyFont="1" applyFill="1" applyBorder="1" applyAlignment="1">
      <alignment horizontal="center" vertical="top" wrapText="1" readingOrder="1"/>
    </xf>
    <xf numFmtId="0" fontId="80" fillId="0" borderId="17" xfId="14" applyFont="1" applyBorder="1" applyAlignment="1">
      <alignment vertical="top" wrapText="1" readingOrder="1"/>
    </xf>
    <xf numFmtId="0" fontId="81" fillId="5" borderId="17" xfId="14" applyFont="1" applyFill="1" applyBorder="1" applyAlignment="1">
      <alignment vertical="top" wrapText="1" readingOrder="1"/>
    </xf>
    <xf numFmtId="43" fontId="80" fillId="0" borderId="17" xfId="2" applyFont="1" applyFill="1" applyBorder="1" applyAlignment="1">
      <alignment vertical="top" wrapText="1" readingOrder="1"/>
    </xf>
    <xf numFmtId="43" fontId="80" fillId="0" borderId="17" xfId="2" applyFont="1" applyFill="1" applyBorder="1" applyAlignment="1">
      <alignment horizontal="right" vertical="top" wrapText="1" readingOrder="1"/>
    </xf>
    <xf numFmtId="43" fontId="81" fillId="5" borderId="17" xfId="2" applyFont="1" applyFill="1" applyBorder="1" applyAlignment="1">
      <alignment vertical="top" wrapText="1" readingOrder="1"/>
    </xf>
    <xf numFmtId="43" fontId="78" fillId="0" borderId="0" xfId="2" applyFont="1" applyFill="1" applyBorder="1"/>
    <xf numFmtId="43" fontId="78" fillId="0" borderId="0" xfId="14" applyNumberFormat="1" applyFont="1"/>
    <xf numFmtId="43" fontId="78" fillId="6" borderId="0" xfId="14" applyNumberFormat="1" applyFont="1" applyFill="1"/>
    <xf numFmtId="43" fontId="78" fillId="7" borderId="0" xfId="14" applyNumberFormat="1" applyFont="1" applyFill="1"/>
    <xf numFmtId="43" fontId="78" fillId="17" borderId="0" xfId="14" applyNumberFormat="1" applyFont="1" applyFill="1"/>
    <xf numFmtId="0" fontId="82" fillId="0" borderId="0" xfId="14" applyFont="1"/>
    <xf numFmtId="0" fontId="83" fillId="4" borderId="17" xfId="14" applyFont="1" applyFill="1" applyBorder="1" applyAlignment="1">
      <alignment horizontal="center" vertical="top" wrapText="1" readingOrder="1"/>
    </xf>
    <xf numFmtId="0" fontId="83" fillId="4" borderId="17" xfId="14" applyFont="1" applyFill="1" applyBorder="1" applyAlignment="1">
      <alignment vertical="top" wrapText="1" readingOrder="1"/>
    </xf>
    <xf numFmtId="0" fontId="84" fillId="0" borderId="17" xfId="14" applyFont="1" applyBorder="1" applyAlignment="1">
      <alignment vertical="top" wrapText="1" readingOrder="1"/>
    </xf>
    <xf numFmtId="0" fontId="85" fillId="5" borderId="17" xfId="14" applyFont="1" applyFill="1" applyBorder="1" applyAlignment="1">
      <alignment vertical="top" wrapText="1" readingOrder="1"/>
    </xf>
    <xf numFmtId="43" fontId="84" fillId="0" borderId="17" xfId="2" applyFont="1" applyFill="1" applyBorder="1" applyAlignment="1">
      <alignment vertical="top" wrapText="1" readingOrder="1"/>
    </xf>
    <xf numFmtId="43" fontId="84" fillId="0" borderId="17" xfId="2" applyFont="1" applyFill="1" applyBorder="1" applyAlignment="1">
      <alignment horizontal="right" vertical="top" wrapText="1" readingOrder="1"/>
    </xf>
    <xf numFmtId="43" fontId="85" fillId="5" borderId="17" xfId="2" applyFont="1" applyFill="1" applyBorder="1" applyAlignment="1">
      <alignment vertical="top" wrapText="1" readingOrder="1"/>
    </xf>
    <xf numFmtId="43" fontId="82" fillId="0" borderId="0" xfId="2" applyFont="1" applyFill="1" applyBorder="1"/>
    <xf numFmtId="43" fontId="82" fillId="0" borderId="0" xfId="14" applyNumberFormat="1" applyFont="1"/>
    <xf numFmtId="43" fontId="82" fillId="6" borderId="0" xfId="14" applyNumberFormat="1" applyFont="1" applyFill="1"/>
    <xf numFmtId="43" fontId="82" fillId="21" borderId="0" xfId="14" applyNumberFormat="1" applyFont="1" applyFill="1"/>
    <xf numFmtId="43" fontId="82" fillId="18" borderId="0" xfId="14" applyNumberFormat="1" applyFont="1" applyFill="1"/>
    <xf numFmtId="43" fontId="82" fillId="11" borderId="0" xfId="14" applyNumberFormat="1" applyFont="1" applyFill="1"/>
    <xf numFmtId="0" fontId="85" fillId="5" borderId="17" xfId="14" applyFont="1" applyFill="1" applyBorder="1" applyAlignment="1">
      <alignment horizontal="right" vertical="top" wrapText="1" readingOrder="1"/>
    </xf>
    <xf numFmtId="43" fontId="84" fillId="0" borderId="17" xfId="7" applyFont="1" applyFill="1" applyBorder="1" applyAlignment="1">
      <alignment horizontal="right" vertical="top" wrapText="1" readingOrder="1"/>
    </xf>
    <xf numFmtId="0" fontId="84" fillId="0" borderId="17" xfId="0" applyFont="1" applyBorder="1" applyAlignment="1">
      <alignment vertical="top" wrapText="1" readingOrder="1"/>
    </xf>
    <xf numFmtId="43" fontId="84" fillId="0" borderId="21" xfId="2" applyFont="1" applyFill="1" applyBorder="1" applyAlignment="1">
      <alignment horizontal="right" vertical="top" wrapText="1" readingOrder="1"/>
    </xf>
    <xf numFmtId="43" fontId="84" fillId="0" borderId="22" xfId="2" applyFont="1" applyFill="1" applyBorder="1" applyAlignment="1">
      <alignment vertical="top" wrapText="1" readingOrder="1"/>
    </xf>
    <xf numFmtId="43" fontId="84" fillId="0" borderId="20" xfId="2" applyFont="1" applyFill="1" applyBorder="1" applyAlignment="1">
      <alignment vertical="top" wrapText="1" readingOrder="1"/>
    </xf>
    <xf numFmtId="43" fontId="85" fillId="5" borderId="17" xfId="14" applyNumberFormat="1" applyFont="1" applyFill="1" applyBorder="1" applyAlignment="1">
      <alignment vertical="top" wrapText="1" readingOrder="1"/>
    </xf>
    <xf numFmtId="43" fontId="82" fillId="15" borderId="0" xfId="14" applyNumberFormat="1" applyFont="1" applyFill="1"/>
    <xf numFmtId="43" fontId="82" fillId="7" borderId="0" xfId="14" applyNumberFormat="1" applyFont="1" applyFill="1"/>
    <xf numFmtId="43" fontId="82" fillId="23" borderId="0" xfId="14" applyNumberFormat="1" applyFont="1" applyFill="1"/>
    <xf numFmtId="43" fontId="82" fillId="17" borderId="0" xfId="14" applyNumberFormat="1" applyFont="1" applyFill="1"/>
    <xf numFmtId="43" fontId="47" fillId="24" borderId="0" xfId="2" applyFont="1" applyFill="1" applyBorder="1"/>
    <xf numFmtId="43" fontId="47" fillId="18" borderId="0" xfId="2" applyFont="1" applyFill="1" applyBorder="1"/>
    <xf numFmtId="43" fontId="83" fillId="4" borderId="17" xfId="2" applyFont="1" applyFill="1" applyBorder="1" applyAlignment="1">
      <alignment horizontal="center" vertical="top" wrapText="1" readingOrder="1"/>
    </xf>
    <xf numFmtId="43" fontId="83" fillId="4" borderId="17" xfId="2" applyFont="1" applyFill="1" applyBorder="1" applyAlignment="1">
      <alignment vertical="top" wrapText="1" readingOrder="1"/>
    </xf>
    <xf numFmtId="43" fontId="82" fillId="16" borderId="0" xfId="14" applyNumberFormat="1" applyFont="1" applyFill="1"/>
    <xf numFmtId="0" fontId="84" fillId="0" borderId="18" xfId="14" applyFont="1" applyBorder="1" applyAlignment="1">
      <alignment vertical="top" wrapText="1" readingOrder="1"/>
    </xf>
    <xf numFmtId="0" fontId="85" fillId="5" borderId="18" xfId="14" applyFont="1" applyFill="1" applyBorder="1" applyAlignment="1">
      <alignment vertical="top" wrapText="1" readingOrder="1"/>
    </xf>
    <xf numFmtId="0" fontId="83" fillId="4" borderId="18" xfId="14" applyFont="1" applyFill="1" applyBorder="1" applyAlignment="1">
      <alignment horizontal="center" vertical="top" wrapText="1" readingOrder="1"/>
    </xf>
    <xf numFmtId="0" fontId="86" fillId="0" borderId="0" xfId="14" applyFont="1"/>
    <xf numFmtId="0" fontId="87" fillId="4" borderId="17" xfId="14" applyFont="1" applyFill="1" applyBorder="1" applyAlignment="1">
      <alignment vertical="top" wrapText="1" readingOrder="1"/>
    </xf>
    <xf numFmtId="0" fontId="88" fillId="0" borderId="17" xfId="14" applyFont="1" applyBorder="1" applyAlignment="1">
      <alignment vertical="top" wrapText="1" readingOrder="1"/>
    </xf>
    <xf numFmtId="0" fontId="89" fillId="5" borderId="17" xfId="14" applyFont="1" applyFill="1" applyBorder="1" applyAlignment="1">
      <alignment vertical="top" wrapText="1" readingOrder="1"/>
    </xf>
    <xf numFmtId="43" fontId="86" fillId="0" borderId="0" xfId="2" applyFont="1" applyFill="1" applyBorder="1"/>
    <xf numFmtId="43" fontId="87" fillId="4" borderId="17" xfId="2" applyFont="1" applyFill="1" applyBorder="1" applyAlignment="1">
      <alignment horizontal="center" vertical="top" wrapText="1" readingOrder="1"/>
    </xf>
    <xf numFmtId="43" fontId="88" fillId="0" borderId="17" xfId="2" applyFont="1" applyFill="1" applyBorder="1" applyAlignment="1">
      <alignment vertical="top" wrapText="1" readingOrder="1"/>
    </xf>
    <xf numFmtId="43" fontId="88" fillId="0" borderId="17" xfId="2" applyFont="1" applyFill="1" applyBorder="1" applyAlignment="1">
      <alignment horizontal="right" vertical="top" wrapText="1" readingOrder="1"/>
    </xf>
    <xf numFmtId="43" fontId="86" fillId="0" borderId="0" xfId="14" applyNumberFormat="1" applyFont="1"/>
    <xf numFmtId="43" fontId="89" fillId="5" borderId="23" xfId="2" applyFont="1" applyFill="1" applyBorder="1" applyAlignment="1">
      <alignment horizontal="right" vertical="top" wrapText="1" readingOrder="1"/>
    </xf>
    <xf numFmtId="43" fontId="86" fillId="0" borderId="12" xfId="14" applyNumberFormat="1" applyFont="1" applyBorder="1"/>
    <xf numFmtId="0" fontId="91" fillId="0" borderId="0" xfId="14" applyFont="1"/>
    <xf numFmtId="0" fontId="92" fillId="4" borderId="17" xfId="14" applyFont="1" applyFill="1" applyBorder="1" applyAlignment="1">
      <alignment vertical="top" wrapText="1" readingOrder="1"/>
    </xf>
    <xf numFmtId="0" fontId="90" fillId="0" borderId="17" xfId="14" applyFont="1" applyBorder="1" applyAlignment="1">
      <alignment vertical="top" wrapText="1" readingOrder="1"/>
    </xf>
    <xf numFmtId="0" fontId="93" fillId="5" borderId="17" xfId="14" applyFont="1" applyFill="1" applyBorder="1" applyAlignment="1">
      <alignment vertical="top" wrapText="1" readingOrder="1"/>
    </xf>
    <xf numFmtId="43" fontId="91" fillId="0" borderId="0" xfId="2" applyFont="1" applyFill="1" applyBorder="1"/>
    <xf numFmtId="43" fontId="90" fillId="0" borderId="17" xfId="2" applyFont="1" applyFill="1" applyBorder="1" applyAlignment="1">
      <alignment horizontal="right" vertical="top" wrapText="1" readingOrder="1"/>
    </xf>
    <xf numFmtId="43" fontId="90" fillId="0" borderId="17" xfId="2" applyFont="1" applyFill="1" applyBorder="1" applyAlignment="1">
      <alignment vertical="top" wrapText="1" readingOrder="1"/>
    </xf>
    <xf numFmtId="43" fontId="93" fillId="5" borderId="17" xfId="2" applyFont="1" applyFill="1" applyBorder="1" applyAlignment="1">
      <alignment vertical="top" wrapText="1" readingOrder="1"/>
    </xf>
    <xf numFmtId="43" fontId="91" fillId="0" borderId="0" xfId="14" applyNumberFormat="1" applyFont="1"/>
    <xf numFmtId="43" fontId="92" fillId="4" borderId="17" xfId="2" applyFont="1" applyFill="1" applyBorder="1" applyAlignment="1">
      <alignment vertical="top" wrapText="1" readingOrder="1"/>
    </xf>
    <xf numFmtId="43" fontId="92" fillId="4" borderId="17" xfId="2" applyFont="1" applyFill="1" applyBorder="1" applyAlignment="1">
      <alignment horizontal="center" vertical="top" wrapText="1" readingOrder="1"/>
    </xf>
    <xf numFmtId="43" fontId="91" fillId="6" borderId="0" xfId="14" applyNumberFormat="1" applyFont="1" applyFill="1"/>
    <xf numFmtId="43" fontId="91" fillId="11" borderId="0" xfId="14" applyNumberFormat="1" applyFont="1" applyFill="1"/>
    <xf numFmtId="43" fontId="91" fillId="17" borderId="0" xfId="14" applyNumberFormat="1" applyFont="1" applyFill="1"/>
    <xf numFmtId="43" fontId="59" fillId="0" borderId="0" xfId="2" applyFont="1" applyFill="1" applyBorder="1"/>
    <xf numFmtId="0" fontId="94" fillId="0" borderId="0" xfId="14" applyFont="1"/>
    <xf numFmtId="0" fontId="95" fillId="4" borderId="17" xfId="14" applyFont="1" applyFill="1" applyBorder="1" applyAlignment="1">
      <alignment vertical="top" wrapText="1" readingOrder="1"/>
    </xf>
    <xf numFmtId="0" fontId="96" fillId="0" borderId="17" xfId="14" applyFont="1" applyBorder="1" applyAlignment="1">
      <alignment vertical="top" wrapText="1" readingOrder="1"/>
    </xf>
    <xf numFmtId="0" fontId="97" fillId="5" borderId="17" xfId="14" applyFont="1" applyFill="1" applyBorder="1" applyAlignment="1">
      <alignment vertical="top" wrapText="1" readingOrder="1"/>
    </xf>
    <xf numFmtId="43" fontId="94" fillId="0" borderId="0" xfId="2" applyFont="1" applyFill="1" applyBorder="1"/>
    <xf numFmtId="43" fontId="95" fillId="4" borderId="17" xfId="2" applyFont="1" applyFill="1" applyBorder="1" applyAlignment="1">
      <alignment vertical="top" wrapText="1" readingOrder="1"/>
    </xf>
    <xf numFmtId="43" fontId="95" fillId="4" borderId="17" xfId="2" applyFont="1" applyFill="1" applyBorder="1" applyAlignment="1">
      <alignment horizontal="center" vertical="top" wrapText="1" readingOrder="1"/>
    </xf>
    <xf numFmtId="43" fontId="96" fillId="0" borderId="17" xfId="2" applyFont="1" applyFill="1" applyBorder="1" applyAlignment="1">
      <alignment vertical="top" wrapText="1" readingOrder="1"/>
    </xf>
    <xf numFmtId="43" fontId="96" fillId="0" borderId="17" xfId="2" applyFont="1" applyFill="1" applyBorder="1" applyAlignment="1">
      <alignment horizontal="right" vertical="top" wrapText="1" readingOrder="1"/>
    </xf>
    <xf numFmtId="43" fontId="97" fillId="5" borderId="17" xfId="2" applyFont="1" applyFill="1" applyBorder="1" applyAlignment="1">
      <alignment vertical="top" wrapText="1" readingOrder="1"/>
    </xf>
    <xf numFmtId="4" fontId="36" fillId="0" borderId="0" xfId="0" applyNumberFormat="1" applyFont="1"/>
    <xf numFmtId="43" fontId="94" fillId="0" borderId="0" xfId="14" applyNumberFormat="1" applyFont="1"/>
    <xf numFmtId="43" fontId="94" fillId="6" borderId="0" xfId="2" applyFont="1" applyFill="1" applyBorder="1"/>
    <xf numFmtId="43" fontId="94" fillId="17" borderId="0" xfId="2" applyFont="1" applyFill="1" applyBorder="1"/>
    <xf numFmtId="43" fontId="94" fillId="7" borderId="0" xfId="2" applyFont="1" applyFill="1" applyBorder="1"/>
    <xf numFmtId="41" fontId="12" fillId="2" borderId="1" xfId="0" applyNumberFormat="1" applyFont="1" applyFill="1" applyBorder="1" applyAlignment="1">
      <alignment horizontal="right"/>
    </xf>
    <xf numFmtId="43" fontId="94" fillId="6" borderId="0" xfId="14" applyNumberFormat="1" applyFont="1" applyFill="1"/>
    <xf numFmtId="43" fontId="94" fillId="17" borderId="0" xfId="14" applyNumberFormat="1" applyFont="1" applyFill="1"/>
    <xf numFmtId="43" fontId="94" fillId="11" borderId="0" xfId="14" applyNumberFormat="1" applyFont="1" applyFill="1"/>
    <xf numFmtId="0" fontId="98" fillId="0" borderId="0" xfId="14" applyFont="1"/>
    <xf numFmtId="0" fontId="99" fillId="4" borderId="17" xfId="14" applyFont="1" applyFill="1" applyBorder="1" applyAlignment="1">
      <alignment horizontal="center" vertical="top" wrapText="1" readingOrder="1"/>
    </xf>
    <xf numFmtId="0" fontId="99" fillId="4" borderId="17" xfId="14" applyFont="1" applyFill="1" applyBorder="1" applyAlignment="1">
      <alignment vertical="top" wrapText="1" readingOrder="1"/>
    </xf>
    <xf numFmtId="0" fontId="100" fillId="0" borderId="17" xfId="14" applyFont="1" applyBorder="1" applyAlignment="1">
      <alignment vertical="top" wrapText="1" readingOrder="1"/>
    </xf>
    <xf numFmtId="0" fontId="101" fillId="5" borderId="17" xfId="14" applyFont="1" applyFill="1" applyBorder="1" applyAlignment="1">
      <alignment vertical="top" wrapText="1" readingOrder="1"/>
    </xf>
    <xf numFmtId="43" fontId="100" fillId="0" borderId="17" xfId="2" applyFont="1" applyFill="1" applyBorder="1" applyAlignment="1">
      <alignment vertical="top" wrapText="1" readingOrder="1"/>
    </xf>
    <xf numFmtId="43" fontId="100" fillId="0" borderId="17" xfId="2" applyFont="1" applyFill="1" applyBorder="1" applyAlignment="1">
      <alignment horizontal="right" vertical="top" wrapText="1" readingOrder="1"/>
    </xf>
    <xf numFmtId="43" fontId="101" fillId="5" borderId="17" xfId="2" applyFont="1" applyFill="1" applyBorder="1" applyAlignment="1">
      <alignment vertical="top" wrapText="1" readingOrder="1"/>
    </xf>
    <xf numFmtId="43" fontId="98" fillId="0" borderId="0" xfId="2" applyFont="1" applyFill="1" applyBorder="1"/>
    <xf numFmtId="43" fontId="98" fillId="0" borderId="0" xfId="14" applyNumberFormat="1" applyFont="1"/>
    <xf numFmtId="43" fontId="98" fillId="6" borderId="0" xfId="14" applyNumberFormat="1" applyFont="1" applyFill="1"/>
    <xf numFmtId="43" fontId="98" fillId="17" borderId="0" xfId="14" applyNumberFormat="1" applyFont="1" applyFill="1"/>
    <xf numFmtId="43" fontId="98" fillId="7" borderId="0" xfId="14" applyNumberFormat="1" applyFont="1" applyFill="1"/>
    <xf numFmtId="43" fontId="98" fillId="19" borderId="0" xfId="14" applyNumberFormat="1" applyFont="1" applyFill="1"/>
    <xf numFmtId="43" fontId="98" fillId="16" borderId="0" xfId="14" applyNumberFormat="1" applyFont="1" applyFill="1"/>
    <xf numFmtId="43" fontId="102" fillId="0" borderId="1" xfId="2" applyFont="1" applyBorder="1" applyAlignment="1">
      <alignment horizontal="right" vertical="center"/>
    </xf>
    <xf numFmtId="43" fontId="99" fillId="4" borderId="17" xfId="2" applyFont="1" applyFill="1" applyBorder="1" applyAlignment="1">
      <alignment horizontal="center" vertical="top" wrapText="1" readingOrder="1"/>
    </xf>
    <xf numFmtId="43" fontId="101" fillId="5" borderId="17" xfId="2" applyFont="1" applyFill="1" applyBorder="1" applyAlignment="1">
      <alignment horizontal="right" vertical="top" wrapText="1" readingOrder="1"/>
    </xf>
    <xf numFmtId="43" fontId="98" fillId="21" borderId="0" xfId="14" applyNumberFormat="1" applyFont="1" applyFill="1"/>
    <xf numFmtId="0" fontId="100" fillId="0" borderId="17" xfId="0" applyFont="1" applyBorder="1" applyAlignment="1">
      <alignment vertical="top" wrapText="1" readingOrder="1"/>
    </xf>
    <xf numFmtId="43" fontId="98" fillId="0" borderId="0" xfId="2" applyFont="1" applyFill="1" applyBorder="1" applyAlignment="1"/>
    <xf numFmtId="43" fontId="99" fillId="4" borderId="17" xfId="2" applyFont="1" applyFill="1" applyBorder="1" applyAlignment="1">
      <alignment vertical="top" wrapText="1" readingOrder="1"/>
    </xf>
    <xf numFmtId="43" fontId="98" fillId="6" borderId="0" xfId="2" applyFont="1" applyFill="1" applyBorder="1"/>
    <xf numFmtId="43" fontId="98" fillId="17" borderId="0" xfId="2" applyFont="1" applyFill="1" applyBorder="1"/>
    <xf numFmtId="43" fontId="98" fillId="8" borderId="0" xfId="2" applyFont="1" applyFill="1" applyBorder="1"/>
    <xf numFmtId="43" fontId="98" fillId="20" borderId="0" xfId="2" applyFont="1" applyFill="1" applyBorder="1"/>
    <xf numFmtId="43" fontId="98" fillId="16" borderId="0" xfId="2" applyFont="1" applyFill="1" applyBorder="1"/>
    <xf numFmtId="0" fontId="55" fillId="4" borderId="17" xfId="0" applyFont="1" applyFill="1" applyBorder="1" applyAlignment="1">
      <alignment vertical="top" readingOrder="1"/>
    </xf>
    <xf numFmtId="0" fontId="46" fillId="0" borderId="17" xfId="0" applyFont="1" applyBorder="1" applyAlignment="1">
      <alignment vertical="top" readingOrder="1"/>
    </xf>
    <xf numFmtId="0" fontId="50" fillId="5" borderId="17" xfId="0" applyFont="1" applyFill="1" applyBorder="1" applyAlignment="1">
      <alignment vertical="top" readingOrder="1"/>
    </xf>
    <xf numFmtId="43" fontId="55" fillId="4" borderId="17" xfId="2" applyFont="1" applyFill="1" applyBorder="1" applyAlignment="1">
      <alignment horizontal="center" vertical="top" readingOrder="1"/>
    </xf>
    <xf numFmtId="43" fontId="46" fillId="0" borderId="17" xfId="2" applyFont="1" applyFill="1" applyBorder="1" applyAlignment="1">
      <alignment vertical="top" readingOrder="1"/>
    </xf>
    <xf numFmtId="43" fontId="46" fillId="0" borderId="17" xfId="2" applyFont="1" applyFill="1" applyBorder="1" applyAlignment="1">
      <alignment horizontal="right" vertical="top" readingOrder="1"/>
    </xf>
    <xf numFmtId="43" fontId="50" fillId="5" borderId="17" xfId="2" applyFont="1" applyFill="1" applyBorder="1" applyAlignment="1">
      <alignment vertical="top" readingOrder="1"/>
    </xf>
    <xf numFmtId="0" fontId="24" fillId="0" borderId="0" xfId="14" applyFont="1"/>
    <xf numFmtId="43" fontId="24" fillId="0" borderId="0" xfId="20" applyFont="1" applyFill="1" applyBorder="1" applyAlignment="1"/>
    <xf numFmtId="43" fontId="24" fillId="0" borderId="0" xfId="20" applyFont="1" applyFill="1" applyBorder="1"/>
    <xf numFmtId="0" fontId="55" fillId="4" borderId="17" xfId="14" applyFont="1" applyFill="1" applyBorder="1" applyAlignment="1">
      <alignment vertical="top" wrapText="1" readingOrder="1"/>
    </xf>
    <xf numFmtId="43" fontId="55" fillId="4" borderId="17" xfId="20" applyFont="1" applyFill="1" applyBorder="1" applyAlignment="1">
      <alignment horizontal="center" vertical="top" wrapText="1" readingOrder="1"/>
    </xf>
    <xf numFmtId="43" fontId="55" fillId="4" borderId="17" xfId="20" applyFont="1" applyFill="1" applyBorder="1" applyAlignment="1">
      <alignment vertical="top" wrapText="1" readingOrder="1"/>
    </xf>
    <xf numFmtId="43" fontId="46" fillId="0" borderId="17" xfId="20" applyFont="1" applyFill="1" applyBorder="1" applyAlignment="1">
      <alignment vertical="top" wrapText="1" readingOrder="1"/>
    </xf>
    <xf numFmtId="43" fontId="46" fillId="0" borderId="17" xfId="20" applyFont="1" applyFill="1" applyBorder="1" applyAlignment="1">
      <alignment horizontal="right" vertical="top" wrapText="1" readingOrder="1"/>
    </xf>
    <xf numFmtId="43" fontId="47" fillId="0" borderId="0" xfId="20" applyFont="1" applyFill="1" applyBorder="1"/>
    <xf numFmtId="43" fontId="24" fillId="0" borderId="0" xfId="14" applyNumberFormat="1" applyFont="1"/>
    <xf numFmtId="43" fontId="39" fillId="0" borderId="0" xfId="20" applyFont="1" applyFill="1" applyBorder="1" applyAlignment="1">
      <alignment vertical="top"/>
    </xf>
    <xf numFmtId="43" fontId="32" fillId="0" borderId="0" xfId="20" applyFont="1" applyFill="1" applyBorder="1" applyAlignment="1"/>
    <xf numFmtId="0" fontId="46" fillId="0" borderId="17" xfId="21" applyFont="1" applyBorder="1" applyAlignment="1">
      <alignment vertical="top" wrapText="1" readingOrder="1"/>
    </xf>
    <xf numFmtId="0" fontId="46" fillId="0" borderId="17" xfId="21" applyFont="1" applyBorder="1" applyAlignment="1">
      <alignment vertical="top"/>
    </xf>
    <xf numFmtId="43" fontId="46" fillId="0" borderId="17" xfId="20" applyFont="1" applyFill="1" applyBorder="1" applyAlignment="1">
      <alignment vertical="top"/>
    </xf>
    <xf numFmtId="43" fontId="59" fillId="0" borderId="0" xfId="20" applyFont="1" applyFill="1" applyBorder="1"/>
    <xf numFmtId="43" fontId="59" fillId="8" borderId="0" xfId="20" applyFont="1" applyFill="1" applyBorder="1"/>
    <xf numFmtId="43" fontId="59" fillId="17" borderId="0" xfId="20" applyFont="1" applyFill="1" applyBorder="1"/>
    <xf numFmtId="43" fontId="59" fillId="6" borderId="0" xfId="20" applyFont="1" applyFill="1" applyBorder="1"/>
    <xf numFmtId="43" fontId="59" fillId="16" borderId="0" xfId="20" applyFont="1" applyFill="1" applyBorder="1"/>
    <xf numFmtId="43" fontId="59" fillId="7" borderId="0" xfId="20" applyFont="1" applyFill="1" applyBorder="1"/>
    <xf numFmtId="0" fontId="50" fillId="5" borderId="17" xfId="14" applyFont="1" applyFill="1" applyBorder="1" applyAlignment="1">
      <alignment vertical="top" wrapText="1" readingOrder="1"/>
    </xf>
    <xf numFmtId="43" fontId="50" fillId="5" borderId="17" xfId="20" applyFont="1" applyFill="1" applyBorder="1" applyAlignment="1">
      <alignment vertical="top" wrapText="1" readingOrder="1"/>
    </xf>
    <xf numFmtId="43" fontId="0" fillId="6" borderId="0" xfId="2" applyFont="1" applyFill="1"/>
    <xf numFmtId="43" fontId="0" fillId="21" borderId="0" xfId="2" applyFont="1" applyFill="1"/>
    <xf numFmtId="43" fontId="0" fillId="18" borderId="0" xfId="2" applyFont="1" applyFill="1"/>
    <xf numFmtId="43" fontId="0" fillId="11" borderId="0" xfId="2" applyFont="1" applyFill="1"/>
    <xf numFmtId="43" fontId="0" fillId="20" borderId="0" xfId="2" applyFont="1" applyFill="1"/>
    <xf numFmtId="43" fontId="59" fillId="23" borderId="0" xfId="2" applyFont="1" applyFill="1" applyBorder="1"/>
    <xf numFmtId="43" fontId="59" fillId="0" borderId="1" xfId="2" applyFont="1" applyFill="1" applyBorder="1"/>
    <xf numFmtId="3" fontId="13" fillId="0" borderId="1" xfId="0" applyNumberFormat="1" applyFont="1" applyBorder="1"/>
    <xf numFmtId="0" fontId="46" fillId="0" borderId="18" xfId="0" applyFont="1" applyBorder="1" applyAlignment="1">
      <alignment vertical="top" readingOrder="1"/>
    </xf>
    <xf numFmtId="43" fontId="46" fillId="0" borderId="0" xfId="2" applyFont="1" applyFill="1" applyBorder="1" applyAlignment="1">
      <alignment vertical="top" readingOrder="1"/>
    </xf>
    <xf numFmtId="3" fontId="11" fillId="0" borderId="1" xfId="0" applyNumberFormat="1" applyFont="1" applyBorder="1" applyAlignment="1">
      <alignment horizontal="right"/>
    </xf>
    <xf numFmtId="0" fontId="20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47" fillId="0" borderId="1" xfId="2" applyFont="1" applyFill="1" applyBorder="1"/>
    <xf numFmtId="0" fontId="2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0" borderId="0" xfId="4" applyFont="1" applyAlignment="1">
      <alignment horizontal="center"/>
    </xf>
    <xf numFmtId="0" fontId="53" fillId="0" borderId="0" xfId="4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</cellXfs>
  <cellStyles count="22">
    <cellStyle name="Comma 2" xfId="9" xr:uid="{00000000-0005-0000-0000-000000000000}"/>
    <cellStyle name="Comma_Hoja de trabajo flujo 2007" xfId="3" xr:uid="{00000000-0005-0000-0000-000001000000}"/>
    <cellStyle name="Millares" xfId="2" builtinId="3"/>
    <cellStyle name="Millares 10" xfId="20" xr:uid="{00000000-0005-0000-0000-000003000000}"/>
    <cellStyle name="Millares 2" xfId="8" xr:uid="{00000000-0005-0000-0000-000004000000}"/>
    <cellStyle name="Millares 3" xfId="11" xr:uid="{00000000-0005-0000-0000-000005000000}"/>
    <cellStyle name="Millares 3 2" xfId="6" xr:uid="{00000000-0005-0000-0000-000006000000}"/>
    <cellStyle name="Millares 4" xfId="13" xr:uid="{00000000-0005-0000-0000-000007000000}"/>
    <cellStyle name="Millares 5" xfId="5" xr:uid="{00000000-0005-0000-0000-000008000000}"/>
    <cellStyle name="Millares 6" xfId="7" xr:uid="{00000000-0005-0000-0000-000009000000}"/>
    <cellStyle name="Millares 7" xfId="10" xr:uid="{00000000-0005-0000-0000-00000A000000}"/>
    <cellStyle name="Millares 8" xfId="12" xr:uid="{00000000-0005-0000-0000-00000B000000}"/>
    <cellStyle name="Millares 9" xfId="19" xr:uid="{00000000-0005-0000-0000-00000C000000}"/>
    <cellStyle name="Moneda 2" xfId="15" xr:uid="{00000000-0005-0000-0000-00000D000000}"/>
    <cellStyle name="Normal" xfId="0" builtinId="0"/>
    <cellStyle name="Normal 2" xfId="14" xr:uid="{00000000-0005-0000-0000-00000F000000}"/>
    <cellStyle name="Normal 2 2" xfId="4" xr:uid="{00000000-0005-0000-0000-000010000000}"/>
    <cellStyle name="Normal 2 2 2" xfId="16" xr:uid="{00000000-0005-0000-0000-000011000000}"/>
    <cellStyle name="Normal 3" xfId="1" xr:uid="{00000000-0005-0000-0000-000012000000}"/>
    <cellStyle name="Normal 4" xfId="18" xr:uid="{00000000-0005-0000-0000-000013000000}"/>
    <cellStyle name="Normal 4 2" xfId="21" xr:uid="{00000000-0005-0000-0000-000014000000}"/>
    <cellStyle name="Porcentaje 2" xfId="17" xr:uid="{00000000-0005-0000-0000-000015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152400</xdr:rowOff>
    </xdr:from>
    <xdr:to>
      <xdr:col>2</xdr:col>
      <xdr:colOff>781050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0"/>
          <a:ext cx="1924050" cy="847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19050</xdr:rowOff>
    </xdr:from>
    <xdr:to>
      <xdr:col>2</xdr:col>
      <xdr:colOff>371475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209550"/>
          <a:ext cx="2152650" cy="6762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66676</xdr:rowOff>
    </xdr:from>
    <xdr:to>
      <xdr:col>2</xdr:col>
      <xdr:colOff>704850</xdr:colOff>
      <xdr:row>3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285751"/>
          <a:ext cx="2486025" cy="895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28575</xdr:rowOff>
    </xdr:from>
    <xdr:to>
      <xdr:col>2</xdr:col>
      <xdr:colOff>457200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52400"/>
          <a:ext cx="2276475" cy="10096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0</xdr:row>
      <xdr:rowOff>228600</xdr:rowOff>
    </xdr:from>
    <xdr:to>
      <xdr:col>2</xdr:col>
      <xdr:colOff>895349</xdr:colOff>
      <xdr:row>4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999" y="228600"/>
          <a:ext cx="2162175" cy="10191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400050</xdr:colOff>
      <xdr:row>4</xdr:row>
      <xdr:rowOff>85726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71451"/>
          <a:ext cx="2228850" cy="9144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209550</xdr:rowOff>
    </xdr:from>
    <xdr:to>
      <xdr:col>2</xdr:col>
      <xdr:colOff>257175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209550"/>
          <a:ext cx="2533650" cy="9239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171450</xdr:rowOff>
    </xdr:from>
    <xdr:to>
      <xdr:col>1</xdr:col>
      <xdr:colOff>1228725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6" y="171450"/>
          <a:ext cx="2019299" cy="7143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0</xdr:row>
      <xdr:rowOff>190500</xdr:rowOff>
    </xdr:from>
    <xdr:to>
      <xdr:col>2</xdr:col>
      <xdr:colOff>685800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" y="190500"/>
          <a:ext cx="2057400" cy="685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142874</xdr:rowOff>
    </xdr:from>
    <xdr:to>
      <xdr:col>2</xdr:col>
      <xdr:colOff>447675</xdr:colOff>
      <xdr:row>4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42874"/>
          <a:ext cx="2066925" cy="6953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537482</xdr:colOff>
      <xdr:row>1</xdr:row>
      <xdr:rowOff>61232</xdr:rowOff>
    </xdr:from>
    <xdr:to>
      <xdr:col>1</xdr:col>
      <xdr:colOff>1021406</xdr:colOff>
      <xdr:row>4</xdr:row>
      <xdr:rowOff>61232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7482" y="272143"/>
          <a:ext cx="1490853" cy="653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2</xdr:col>
      <xdr:colOff>952500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238125"/>
          <a:ext cx="2114550" cy="8953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85725</xdr:rowOff>
    </xdr:from>
    <xdr:to>
      <xdr:col>2</xdr:col>
      <xdr:colOff>285750</xdr:colOff>
      <xdr:row>4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9575" y="85725"/>
          <a:ext cx="1990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1</xdr:row>
      <xdr:rowOff>114300</xdr:rowOff>
    </xdr:from>
    <xdr:to>
      <xdr:col>2</xdr:col>
      <xdr:colOff>304799</xdr:colOff>
      <xdr:row>5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899" y="304800"/>
          <a:ext cx="1990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123825</xdr:rowOff>
    </xdr:from>
    <xdr:to>
      <xdr:col>1</xdr:col>
      <xdr:colOff>952500</xdr:colOff>
      <xdr:row>6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295275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19050</xdr:rowOff>
    </xdr:from>
    <xdr:to>
      <xdr:col>2</xdr:col>
      <xdr:colOff>295274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8149" y="209550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0</xdr:rowOff>
    </xdr:from>
    <xdr:to>
      <xdr:col>2</xdr:col>
      <xdr:colOff>733425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247650"/>
          <a:ext cx="1895475" cy="7715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</xdr:row>
      <xdr:rowOff>104775</xdr:rowOff>
    </xdr:from>
    <xdr:to>
      <xdr:col>3</xdr:col>
      <xdr:colOff>1104900</xdr:colOff>
      <xdr:row>4</xdr:row>
      <xdr:rowOff>37117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900" y="2952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38100</xdr:rowOff>
    </xdr:from>
    <xdr:to>
      <xdr:col>3</xdr:col>
      <xdr:colOff>628650</xdr:colOff>
      <xdr:row>2</xdr:row>
      <xdr:rowOff>179992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228600"/>
          <a:ext cx="10858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485971</xdr:colOff>
      <xdr:row>0</xdr:row>
      <xdr:rowOff>19438</xdr:rowOff>
    </xdr:from>
    <xdr:to>
      <xdr:col>1</xdr:col>
      <xdr:colOff>921400</xdr:colOff>
      <xdr:row>3</xdr:row>
      <xdr:rowOff>114483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5971" y="19438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221512</xdr:colOff>
      <xdr:row>0</xdr:row>
      <xdr:rowOff>188286</xdr:rowOff>
    </xdr:from>
    <xdr:to>
      <xdr:col>1</xdr:col>
      <xdr:colOff>1269262</xdr:colOff>
      <xdr:row>3</xdr:row>
      <xdr:rowOff>78319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1512" y="188286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0</xdr:col>
      <xdr:colOff>1095375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20002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0</xdr:rowOff>
    </xdr:from>
    <xdr:to>
      <xdr:col>2</xdr:col>
      <xdr:colOff>714374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199" y="257175"/>
          <a:ext cx="2124075" cy="9525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1047750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0</xdr:col>
      <xdr:colOff>1095375</xdr:colOff>
      <xdr:row>3</xdr:row>
      <xdr:rowOff>65692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10477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38100</xdr:rowOff>
    </xdr:from>
    <xdr:to>
      <xdr:col>1</xdr:col>
      <xdr:colOff>419100</xdr:colOff>
      <xdr:row>3</xdr:row>
      <xdr:rowOff>179992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" y="228600"/>
          <a:ext cx="1019175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0</xdr:col>
      <xdr:colOff>1219200</xdr:colOff>
      <xdr:row>3</xdr:row>
      <xdr:rowOff>8542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10477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66675</xdr:rowOff>
    </xdr:from>
    <xdr:to>
      <xdr:col>1</xdr:col>
      <xdr:colOff>914400</xdr:colOff>
      <xdr:row>3</xdr:row>
      <xdr:rowOff>8542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6667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152400</xdr:rowOff>
    </xdr:from>
    <xdr:to>
      <xdr:col>2</xdr:col>
      <xdr:colOff>219075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152400"/>
          <a:ext cx="1809751" cy="895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66675</xdr:rowOff>
    </xdr:from>
    <xdr:to>
      <xdr:col>2</xdr:col>
      <xdr:colOff>19050</xdr:colOff>
      <xdr:row>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342900"/>
          <a:ext cx="2095500" cy="800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238125</xdr:rowOff>
    </xdr:from>
    <xdr:to>
      <xdr:col>2</xdr:col>
      <xdr:colOff>323850</xdr:colOff>
      <xdr:row>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38125"/>
          <a:ext cx="2038350" cy="1000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1</xdr:row>
      <xdr:rowOff>57151</xdr:rowOff>
    </xdr:from>
    <xdr:to>
      <xdr:col>2</xdr:col>
      <xdr:colOff>523875</xdr:colOff>
      <xdr:row>4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1" y="180976"/>
          <a:ext cx="2333624" cy="876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28575</xdr:rowOff>
    </xdr:from>
    <xdr:to>
      <xdr:col>2</xdr:col>
      <xdr:colOff>742950</xdr:colOff>
      <xdr:row>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152400"/>
          <a:ext cx="2238375" cy="771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95251</xdr:rowOff>
    </xdr:from>
    <xdr:to>
      <xdr:col>2</xdr:col>
      <xdr:colOff>295276</xdr:colOff>
      <xdr:row>4</xdr:row>
      <xdr:rowOff>95251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95251"/>
          <a:ext cx="2152650" cy="914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cuperacion%20emmanuel\2201%20Armado%20de%20los%20Estados%20Financieros%20de%20Grupo%20Caro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45EA9B51/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S"/>
      <sheetName val="ER"/>
      <sheetName val="ECP"/>
      <sheetName val="EFE"/>
      <sheetName val="Notas"/>
      <sheetName val="Links"/>
      <sheetName val="Préstamos"/>
      <sheetName val="Tickmarks"/>
      <sheetName val="Dist. Inv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1"/>
  <sheetViews>
    <sheetView tabSelected="1" zoomScale="95" zoomScaleNormal="95" workbookViewId="0">
      <selection activeCell="D24" sqref="D24"/>
    </sheetView>
  </sheetViews>
  <sheetFormatPr baseColWidth="10" defaultRowHeight="15"/>
  <cols>
    <col min="1" max="1" width="5" customWidth="1"/>
    <col min="2" max="2" width="16.5703125" bestFit="1" customWidth="1"/>
    <col min="3" max="3" width="52.140625" bestFit="1" customWidth="1"/>
    <col min="4" max="4" width="13.42578125" style="203" bestFit="1" customWidth="1"/>
    <col min="5" max="5" width="18.140625" style="203" customWidth="1"/>
    <col min="6" max="6" width="18" style="203" customWidth="1"/>
    <col min="7" max="7" width="14.85546875" style="203" customWidth="1"/>
    <col min="8" max="8" width="14.85546875" bestFit="1" customWidth="1"/>
    <col min="10" max="10" width="13.85546875" style="203" bestFit="1" customWidth="1"/>
  </cols>
  <sheetData>
    <row r="2" spans="1:8" ht="15.75">
      <c r="A2" s="481" t="s">
        <v>1</v>
      </c>
      <c r="B2" s="481"/>
      <c r="C2" s="481"/>
      <c r="D2" s="481"/>
      <c r="E2" s="481"/>
      <c r="F2" s="481"/>
      <c r="G2" s="481"/>
    </row>
    <row r="3" spans="1:8" ht="15.75">
      <c r="A3" s="481" t="s">
        <v>511</v>
      </c>
      <c r="B3" s="481"/>
      <c r="C3" s="481"/>
      <c r="D3" s="481"/>
      <c r="E3" s="481"/>
      <c r="F3" s="481"/>
      <c r="G3" s="481"/>
    </row>
    <row r="4" spans="1:8" ht="15.75">
      <c r="A4" s="481" t="s">
        <v>2</v>
      </c>
      <c r="B4" s="481"/>
      <c r="C4" s="481"/>
      <c r="D4" s="481"/>
      <c r="E4" s="481"/>
      <c r="F4" s="481"/>
      <c r="G4" s="481"/>
    </row>
    <row r="7" spans="1:8">
      <c r="B7" s="437" t="s">
        <v>4</v>
      </c>
      <c r="C7" s="437" t="s">
        <v>5</v>
      </c>
      <c r="D7" s="359" t="s">
        <v>3</v>
      </c>
      <c r="E7" s="308" t="s">
        <v>6</v>
      </c>
      <c r="F7" s="440" t="s">
        <v>7</v>
      </c>
      <c r="G7" s="359" t="s">
        <v>8</v>
      </c>
    </row>
    <row r="8" spans="1:8">
      <c r="B8" s="438" t="s">
        <v>11</v>
      </c>
      <c r="C8" s="438" t="s">
        <v>496</v>
      </c>
      <c r="D8" s="441">
        <v>16437.310000000001</v>
      </c>
      <c r="E8" s="441">
        <v>399262.11</v>
      </c>
      <c r="F8" s="442">
        <v>415699.42</v>
      </c>
      <c r="G8" s="152">
        <f>D8+E8-F8</f>
        <v>0</v>
      </c>
    </row>
    <row r="9" spans="1:8">
      <c r="B9" s="413" t="s">
        <v>14</v>
      </c>
      <c r="C9" s="250" t="s">
        <v>15</v>
      </c>
      <c r="D9" s="441"/>
      <c r="E9" s="441"/>
      <c r="F9" s="442"/>
      <c r="G9" s="152">
        <f t="shared" ref="G9:G15" si="0">D9+E9-F9</f>
        <v>0</v>
      </c>
    </row>
    <row r="10" spans="1:8">
      <c r="B10" s="438" t="s">
        <v>9</v>
      </c>
      <c r="C10" s="438" t="s">
        <v>495</v>
      </c>
      <c r="D10" s="441">
        <v>323590.83</v>
      </c>
      <c r="E10" s="441">
        <v>822896.3</v>
      </c>
      <c r="F10" s="442">
        <v>822151.2</v>
      </c>
      <c r="G10" s="152">
        <f t="shared" si="0"/>
        <v>324335.93000000017</v>
      </c>
      <c r="H10" s="316">
        <f>SUM(G8:G10)</f>
        <v>324335.93000000017</v>
      </c>
    </row>
    <row r="11" spans="1:8">
      <c r="B11" s="475"/>
      <c r="C11" s="475" t="s">
        <v>493</v>
      </c>
      <c r="D11" s="441">
        <v>1187534.0900000001</v>
      </c>
      <c r="E11" s="476">
        <v>928446.43</v>
      </c>
      <c r="F11" s="441">
        <v>781396.35</v>
      </c>
      <c r="G11" s="152">
        <f t="shared" si="0"/>
        <v>1334584.17</v>
      </c>
      <c r="H11" s="316"/>
    </row>
    <row r="12" spans="1:8">
      <c r="B12" s="149" t="s">
        <v>16</v>
      </c>
      <c r="C12" s="311" t="s">
        <v>17</v>
      </c>
      <c r="D12" s="441"/>
      <c r="E12" s="304">
        <v>6605323.21</v>
      </c>
      <c r="F12" s="442"/>
      <c r="G12" s="152">
        <f t="shared" si="0"/>
        <v>6605323.21</v>
      </c>
    </row>
    <row r="13" spans="1:8">
      <c r="B13" s="163" t="s">
        <v>18</v>
      </c>
      <c r="C13" s="312" t="s">
        <v>19</v>
      </c>
      <c r="D13" s="441"/>
      <c r="E13" s="441">
        <v>325000</v>
      </c>
      <c r="F13" s="442"/>
      <c r="G13" s="152">
        <f t="shared" si="0"/>
        <v>325000</v>
      </c>
      <c r="H13" s="316">
        <f>SUM(G12:G13)</f>
        <v>6930323.21</v>
      </c>
    </row>
    <row r="14" spans="1:8">
      <c r="B14" s="250" t="s">
        <v>20</v>
      </c>
      <c r="C14" s="313" t="s">
        <v>488</v>
      </c>
      <c r="D14" s="441"/>
      <c r="E14" s="441"/>
      <c r="F14" s="442"/>
      <c r="G14" s="152">
        <f t="shared" si="0"/>
        <v>0</v>
      </c>
    </row>
    <row r="15" spans="1:8">
      <c r="B15" s="367" t="s">
        <v>24</v>
      </c>
      <c r="C15" s="250" t="s">
        <v>487</v>
      </c>
      <c r="D15" s="441"/>
      <c r="E15" s="441">
        <v>35868596.899999999</v>
      </c>
      <c r="F15" s="442"/>
      <c r="G15" s="152">
        <f t="shared" si="0"/>
        <v>35868596.899999999</v>
      </c>
      <c r="H15" s="316">
        <f>SUM(G14:G15)</f>
        <v>35868596.899999999</v>
      </c>
    </row>
    <row r="16" spans="1:8">
      <c r="B16" s="438" t="s">
        <v>489</v>
      </c>
      <c r="C16" s="438" t="s">
        <v>490</v>
      </c>
      <c r="D16" s="441"/>
      <c r="E16" s="441"/>
      <c r="F16" s="442"/>
      <c r="G16" s="390">
        <f t="shared" ref="G16:G25" si="1">-(F16+D16-E16)</f>
        <v>0</v>
      </c>
    </row>
    <row r="17" spans="2:8">
      <c r="B17" s="438" t="s">
        <v>421</v>
      </c>
      <c r="C17" s="438" t="s">
        <v>422</v>
      </c>
      <c r="D17" s="441"/>
      <c r="E17" s="441"/>
      <c r="F17" s="442"/>
      <c r="G17" s="390">
        <f t="shared" si="1"/>
        <v>0</v>
      </c>
      <c r="H17" s="316">
        <f>SUM(G16:G17)</f>
        <v>0</v>
      </c>
    </row>
    <row r="18" spans="2:8">
      <c r="B18" s="438" t="s">
        <v>28</v>
      </c>
      <c r="C18" s="438" t="s">
        <v>29</v>
      </c>
      <c r="D18" s="441">
        <v>15288979.130000001</v>
      </c>
      <c r="E18" s="441">
        <v>375085.1</v>
      </c>
      <c r="F18" s="442">
        <v>460788.14</v>
      </c>
      <c r="G18" s="472">
        <f t="shared" si="1"/>
        <v>-15374682.170000002</v>
      </c>
    </row>
    <row r="19" spans="2:8">
      <c r="B19" s="438" t="s">
        <v>404</v>
      </c>
      <c r="C19" s="438" t="s">
        <v>405</v>
      </c>
      <c r="D19" s="441">
        <v>349908.8</v>
      </c>
      <c r="E19" s="441"/>
      <c r="F19" s="442">
        <v>92846.6</v>
      </c>
      <c r="G19" s="472">
        <f t="shared" si="1"/>
        <v>-442755.4</v>
      </c>
    </row>
    <row r="20" spans="2:8">
      <c r="B20" s="438" t="s">
        <v>406</v>
      </c>
      <c r="C20" s="438" t="s">
        <v>407</v>
      </c>
      <c r="D20" s="441"/>
      <c r="E20" s="441"/>
      <c r="F20" s="442"/>
      <c r="G20" s="472">
        <f t="shared" si="1"/>
        <v>0</v>
      </c>
    </row>
    <row r="21" spans="2:8">
      <c r="B21" s="438" t="s">
        <v>26</v>
      </c>
      <c r="C21" s="438" t="s">
        <v>27</v>
      </c>
      <c r="D21" s="441">
        <v>19327.55</v>
      </c>
      <c r="E21" s="441">
        <v>19327.599999999999</v>
      </c>
      <c r="F21" s="442">
        <v>10933.58</v>
      </c>
      <c r="G21" s="472">
        <f t="shared" si="1"/>
        <v>-10933.529999999999</v>
      </c>
    </row>
    <row r="22" spans="2:8">
      <c r="B22" s="413" t="s">
        <v>61</v>
      </c>
      <c r="C22" s="413" t="s">
        <v>62</v>
      </c>
      <c r="D22" s="441"/>
      <c r="E22" s="441"/>
      <c r="F22" s="441">
        <v>42504738.740000002</v>
      </c>
      <c r="G22" s="390">
        <f t="shared" si="1"/>
        <v>-42504738.740000002</v>
      </c>
    </row>
    <row r="23" spans="2:8">
      <c r="B23" s="147" t="s">
        <v>63</v>
      </c>
      <c r="C23" s="201" t="s">
        <v>64</v>
      </c>
      <c r="D23" s="123"/>
      <c r="E23" s="441"/>
      <c r="F23" s="442"/>
      <c r="G23" s="390">
        <v>14130653.25</v>
      </c>
    </row>
    <row r="24" spans="2:8">
      <c r="B24" s="438" t="s">
        <v>429</v>
      </c>
      <c r="C24" s="438" t="s">
        <v>430</v>
      </c>
      <c r="D24" s="441"/>
      <c r="E24" s="441"/>
      <c r="F24" s="441"/>
      <c r="G24" s="390"/>
    </row>
    <row r="25" spans="2:8">
      <c r="B25" s="438" t="s">
        <v>30</v>
      </c>
      <c r="C25" s="438" t="s">
        <v>31</v>
      </c>
      <c r="D25" s="441"/>
      <c r="E25" s="441"/>
      <c r="F25" s="476">
        <v>1222258.46</v>
      </c>
      <c r="G25" s="390">
        <f t="shared" si="1"/>
        <v>-1222258.46</v>
      </c>
      <c r="H25" s="316">
        <f>SUM(G24:G25)</f>
        <v>-1222258.46</v>
      </c>
    </row>
    <row r="26" spans="2:8">
      <c r="B26" s="438" t="s">
        <v>36</v>
      </c>
      <c r="C26" s="438" t="s">
        <v>37</v>
      </c>
      <c r="D26" s="441"/>
      <c r="E26" s="441">
        <v>120604.1</v>
      </c>
      <c r="F26" s="442"/>
      <c r="G26" s="469">
        <f>E26</f>
        <v>120604.1</v>
      </c>
    </row>
    <row r="27" spans="2:8">
      <c r="B27" s="438"/>
      <c r="C27" s="438" t="s">
        <v>497</v>
      </c>
      <c r="D27" s="441"/>
      <c r="E27" s="441">
        <v>131682.79999999999</v>
      </c>
      <c r="F27" s="442"/>
      <c r="G27" s="469">
        <f>E27</f>
        <v>131682.79999999999</v>
      </c>
    </row>
    <row r="28" spans="2:8">
      <c r="B28" s="438"/>
      <c r="C28" s="438" t="s">
        <v>504</v>
      </c>
      <c r="D28" s="441"/>
      <c r="E28" s="441">
        <v>358445</v>
      </c>
      <c r="F28" s="442"/>
      <c r="G28" s="469">
        <f>E28</f>
        <v>358445</v>
      </c>
    </row>
    <row r="29" spans="2:8">
      <c r="B29" s="438"/>
      <c r="C29" s="438" t="s">
        <v>498</v>
      </c>
      <c r="D29" s="441"/>
      <c r="E29" s="441">
        <v>5272.5</v>
      </c>
      <c r="F29" s="442"/>
      <c r="G29" s="469">
        <f>E29</f>
        <v>5272.5</v>
      </c>
    </row>
    <row r="30" spans="2:8">
      <c r="B30" s="438"/>
      <c r="C30" s="438" t="s">
        <v>499</v>
      </c>
      <c r="D30" s="441"/>
      <c r="E30" s="441">
        <v>47157.2</v>
      </c>
      <c r="F30" s="442"/>
      <c r="G30" s="469">
        <f>E30</f>
        <v>47157.2</v>
      </c>
    </row>
    <row r="31" spans="2:8">
      <c r="B31" s="438" t="s">
        <v>38</v>
      </c>
      <c r="C31" s="438" t="s">
        <v>39</v>
      </c>
      <c r="D31" s="441"/>
      <c r="E31" s="441"/>
      <c r="F31" s="442"/>
      <c r="G31" s="468">
        <f t="shared" ref="G31:G47" si="2">E31</f>
        <v>0</v>
      </c>
    </row>
    <row r="32" spans="2:8">
      <c r="B32" s="438" t="s">
        <v>424</v>
      </c>
      <c r="C32" s="438" t="s">
        <v>425</v>
      </c>
      <c r="D32" s="441"/>
      <c r="E32" s="442"/>
      <c r="F32" s="442"/>
      <c r="G32" s="467">
        <f t="shared" si="2"/>
        <v>0</v>
      </c>
    </row>
    <row r="33" spans="2:8">
      <c r="B33" s="438" t="s">
        <v>40</v>
      </c>
      <c r="C33" s="438" t="s">
        <v>41</v>
      </c>
      <c r="D33" s="441"/>
      <c r="E33" s="441">
        <v>266020</v>
      </c>
      <c r="F33" s="442"/>
      <c r="G33" s="469">
        <f t="shared" si="2"/>
        <v>266020</v>
      </c>
    </row>
    <row r="34" spans="2:8">
      <c r="B34" s="438" t="s">
        <v>412</v>
      </c>
      <c r="C34" s="438" t="s">
        <v>42</v>
      </c>
      <c r="D34" s="441"/>
      <c r="E34" s="441">
        <v>2416</v>
      </c>
      <c r="F34" s="442"/>
      <c r="G34" s="470">
        <f t="shared" si="2"/>
        <v>2416</v>
      </c>
    </row>
    <row r="35" spans="2:8">
      <c r="B35" s="438" t="s">
        <v>43</v>
      </c>
      <c r="C35" s="438" t="s">
        <v>44</v>
      </c>
      <c r="D35" s="441"/>
      <c r="E35" s="441">
        <v>12604.2</v>
      </c>
      <c r="F35" s="442"/>
      <c r="G35" s="471">
        <f t="shared" si="2"/>
        <v>12604.2</v>
      </c>
    </row>
    <row r="36" spans="2:8">
      <c r="B36" s="438" t="s">
        <v>415</v>
      </c>
      <c r="C36" s="438" t="s">
        <v>416</v>
      </c>
      <c r="D36" s="441"/>
      <c r="E36" s="441"/>
      <c r="F36" s="442"/>
      <c r="G36" s="467">
        <f t="shared" si="2"/>
        <v>0</v>
      </c>
    </row>
    <row r="37" spans="2:8">
      <c r="B37" s="438" t="s">
        <v>417</v>
      </c>
      <c r="C37" s="438" t="s">
        <v>418</v>
      </c>
      <c r="D37" s="441"/>
      <c r="E37" s="441"/>
      <c r="F37" s="442"/>
      <c r="G37" s="467">
        <f t="shared" si="2"/>
        <v>0</v>
      </c>
    </row>
    <row r="38" spans="2:8">
      <c r="B38" s="438" t="s">
        <v>419</v>
      </c>
      <c r="C38" s="438" t="s">
        <v>420</v>
      </c>
      <c r="D38" s="441"/>
      <c r="E38" s="441"/>
      <c r="F38" s="442"/>
      <c r="G38" s="467">
        <f t="shared" si="2"/>
        <v>0</v>
      </c>
      <c r="H38" s="316">
        <f>SUM(G36:G38)</f>
        <v>0</v>
      </c>
    </row>
    <row r="39" spans="2:8">
      <c r="B39" s="438" t="s">
        <v>423</v>
      </c>
      <c r="C39" s="438" t="s">
        <v>33</v>
      </c>
      <c r="D39" s="441"/>
      <c r="E39" s="441"/>
      <c r="F39" s="442"/>
      <c r="G39" s="468">
        <f t="shared" si="2"/>
        <v>0</v>
      </c>
    </row>
    <row r="40" spans="2:8">
      <c r="B40" s="438" t="s">
        <v>46</v>
      </c>
      <c r="C40" s="438" t="s">
        <v>47</v>
      </c>
      <c r="D40" s="441"/>
      <c r="E40" s="441">
        <v>6033.04</v>
      </c>
      <c r="F40" s="442"/>
      <c r="G40" s="469">
        <f>E40</f>
        <v>6033.04</v>
      </c>
      <c r="H40" s="316">
        <f>SUM(G40+G33+G26)</f>
        <v>392657.14</v>
      </c>
    </row>
    <row r="41" spans="2:8">
      <c r="B41" s="438" t="s">
        <v>34</v>
      </c>
      <c r="C41" s="438" t="s">
        <v>35</v>
      </c>
      <c r="D41" s="441"/>
      <c r="E41" s="442"/>
      <c r="F41" s="442"/>
      <c r="G41" s="467">
        <f t="shared" si="2"/>
        <v>0</v>
      </c>
    </row>
    <row r="42" spans="2:8">
      <c r="B42" s="438" t="s">
        <v>426</v>
      </c>
      <c r="C42" s="438" t="s">
        <v>427</v>
      </c>
      <c r="D42" s="441"/>
      <c r="E42" s="441"/>
      <c r="F42" s="442"/>
      <c r="G42" s="467">
        <f t="shared" si="2"/>
        <v>0</v>
      </c>
    </row>
    <row r="43" spans="2:8">
      <c r="B43" s="438" t="s">
        <v>52</v>
      </c>
      <c r="C43" s="438" t="s">
        <v>53</v>
      </c>
      <c r="D43" s="441"/>
      <c r="E43" s="441"/>
      <c r="F43" s="442"/>
      <c r="G43" s="467">
        <f t="shared" si="2"/>
        <v>0</v>
      </c>
      <c r="H43" s="316">
        <f>SUM(G43+G42+G41+G38+G37+G36+G32)</f>
        <v>0</v>
      </c>
    </row>
    <row r="44" spans="2:8">
      <c r="B44" s="438"/>
      <c r="C44" s="438" t="s">
        <v>502</v>
      </c>
      <c r="D44" s="441"/>
      <c r="E44" s="441"/>
      <c r="F44" s="442"/>
      <c r="G44" s="467">
        <f>E44</f>
        <v>0</v>
      </c>
      <c r="H44" s="316"/>
    </row>
    <row r="45" spans="2:8">
      <c r="B45" s="438"/>
      <c r="C45" s="438" t="s">
        <v>501</v>
      </c>
      <c r="D45" s="441"/>
      <c r="E45" s="441"/>
      <c r="F45" s="442"/>
      <c r="G45" s="467">
        <f>E45</f>
        <v>0</v>
      </c>
      <c r="H45" s="316"/>
    </row>
    <row r="46" spans="2:8">
      <c r="B46" s="438"/>
      <c r="C46" s="438" t="s">
        <v>500</v>
      </c>
      <c r="D46" s="441"/>
      <c r="E46" s="441">
        <v>4000</v>
      </c>
      <c r="F46" s="442"/>
      <c r="G46" s="467">
        <f>E46</f>
        <v>4000</v>
      </c>
      <c r="H46" s="316"/>
    </row>
    <row r="47" spans="2:8">
      <c r="B47" s="438" t="s">
        <v>432</v>
      </c>
      <c r="C47" s="438" t="s">
        <v>433</v>
      </c>
      <c r="D47" s="441"/>
      <c r="E47" s="441">
        <v>12640</v>
      </c>
      <c r="F47" s="442"/>
      <c r="G47" s="468">
        <f t="shared" si="2"/>
        <v>12640</v>
      </c>
      <c r="H47" s="316">
        <f>SUM(G47+G39+G31)</f>
        <v>12640</v>
      </c>
    </row>
    <row r="48" spans="2:8">
      <c r="B48" s="439" t="s">
        <v>57</v>
      </c>
      <c r="C48" s="439" t="s">
        <v>58</v>
      </c>
      <c r="D48" s="443"/>
      <c r="E48" s="443">
        <f>SUM(E8:E47)</f>
        <v>46310812.49000001</v>
      </c>
      <c r="F48" s="443">
        <f>SUM(F8:F47)</f>
        <v>46310812.490000002</v>
      </c>
      <c r="G48" s="203">
        <f>SUM(G8:G47)</f>
        <v>-2.724846126511693E-9</v>
      </c>
    </row>
    <row r="51" spans="5:7">
      <c r="E51" s="203">
        <f>E48-F48</f>
        <v>0</v>
      </c>
      <c r="G51" s="203">
        <f>SUM(G26:G47)</f>
        <v>966874.84</v>
      </c>
    </row>
  </sheetData>
  <mergeCells count="3"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6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0"/>
  <sheetViews>
    <sheetView showGridLines="0" workbookViewId="0">
      <pane xSplit="2" ySplit="8" topLeftCell="C30" activePane="bottomRight" state="frozen"/>
      <selection activeCell="A13" sqref="A13:D18"/>
      <selection pane="topRight" activeCell="A13" sqref="A13:D18"/>
      <selection pane="bottomLeft" activeCell="A13" sqref="A13:D18"/>
      <selection pane="bottomRight" activeCell="A4" sqref="A4:F4"/>
    </sheetView>
  </sheetViews>
  <sheetFormatPr baseColWidth="10" defaultColWidth="11.42578125" defaultRowHeight="15"/>
  <cols>
    <col min="1" max="1" width="14.140625" style="332" bestFit="1" customWidth="1"/>
    <col min="2" max="2" width="14.140625" style="332" customWidth="1"/>
    <col min="3" max="3" width="47.42578125" style="332" customWidth="1"/>
    <col min="4" max="4" width="14.140625" style="340" bestFit="1" customWidth="1"/>
    <col min="5" max="5" width="13.85546875" style="340" bestFit="1" customWidth="1"/>
    <col min="6" max="6" width="14.140625" style="332" bestFit="1" customWidth="1"/>
    <col min="7" max="7" width="17.28515625" style="332" customWidth="1"/>
    <col min="8" max="16384" width="11.42578125" style="332"/>
  </cols>
  <sheetData>
    <row r="1" spans="1:7" ht="15" customHeight="1"/>
    <row r="2" spans="1:7" ht="15" customHeight="1">
      <c r="A2" s="481" t="s">
        <v>1</v>
      </c>
      <c r="B2" s="481"/>
      <c r="C2" s="481"/>
      <c r="D2" s="481"/>
      <c r="E2" s="481"/>
      <c r="F2" s="481"/>
    </row>
    <row r="3" spans="1:7" ht="15" customHeight="1">
      <c r="A3" s="481" t="s">
        <v>472</v>
      </c>
      <c r="B3" s="481"/>
      <c r="C3" s="481"/>
      <c r="D3" s="481"/>
      <c r="E3" s="481"/>
      <c r="F3" s="481"/>
    </row>
    <row r="4" spans="1:7" ht="15" customHeight="1">
      <c r="A4" s="481" t="s">
        <v>2</v>
      </c>
      <c r="B4" s="481"/>
      <c r="C4" s="481"/>
      <c r="D4" s="481"/>
      <c r="E4" s="481"/>
      <c r="F4" s="481"/>
    </row>
    <row r="5" spans="1:7" ht="15" customHeight="1"/>
    <row r="6" spans="1:7" ht="15" customHeight="1"/>
    <row r="7" spans="1:7" ht="15" customHeight="1"/>
    <row r="8" spans="1:7" ht="15" customHeight="1">
      <c r="A8" s="359" t="s">
        <v>3</v>
      </c>
      <c r="B8" s="334" t="s">
        <v>4</v>
      </c>
      <c r="C8" s="334" t="s">
        <v>5</v>
      </c>
      <c r="D8" s="360" t="s">
        <v>6</v>
      </c>
      <c r="E8" s="359" t="s">
        <v>7</v>
      </c>
      <c r="F8" s="333" t="s">
        <v>8</v>
      </c>
    </row>
    <row r="9" spans="1:7" ht="15" customHeight="1">
      <c r="A9" s="340">
        <v>1875.3100000000559</v>
      </c>
      <c r="B9" s="335" t="s">
        <v>11</v>
      </c>
      <c r="C9" s="335" t="s">
        <v>12</v>
      </c>
      <c r="D9" s="337">
        <v>0</v>
      </c>
      <c r="E9" s="338">
        <v>325</v>
      </c>
      <c r="F9" s="152">
        <f>A9+D9-E9</f>
        <v>1550.3100000000559</v>
      </c>
    </row>
    <row r="10" spans="1:7" ht="15" customHeight="1">
      <c r="A10" s="340"/>
      <c r="B10" s="335" t="s">
        <v>414</v>
      </c>
      <c r="C10" s="335" t="s">
        <v>13</v>
      </c>
      <c r="D10" s="337">
        <v>31600</v>
      </c>
      <c r="E10" s="338">
        <v>31600</v>
      </c>
      <c r="F10" s="152">
        <f t="shared" ref="F10:F18" si="0">A10+D10-E10</f>
        <v>0</v>
      </c>
    </row>
    <row r="11" spans="1:7" ht="15" customHeight="1">
      <c r="A11" s="152">
        <v>261137.15000000224</v>
      </c>
      <c r="B11" s="335" t="s">
        <v>14</v>
      </c>
      <c r="C11" s="335" t="s">
        <v>15</v>
      </c>
      <c r="D11" s="337">
        <v>3929720.92</v>
      </c>
      <c r="E11" s="338">
        <v>4189130.73</v>
      </c>
      <c r="F11" s="152">
        <f t="shared" si="0"/>
        <v>1727.3400000021793</v>
      </c>
    </row>
    <row r="12" spans="1:7" ht="15" customHeight="1">
      <c r="A12" s="152">
        <v>21820357.309999999</v>
      </c>
      <c r="B12" s="335" t="s">
        <v>9</v>
      </c>
      <c r="C12" s="335" t="s">
        <v>10</v>
      </c>
      <c r="D12" s="337">
        <v>8419055.9499999993</v>
      </c>
      <c r="E12" s="338">
        <v>13424320.279999999</v>
      </c>
      <c r="F12" s="152">
        <f t="shared" si="0"/>
        <v>16815092.979999997</v>
      </c>
      <c r="G12" s="341">
        <f>SUM(F9:F12)</f>
        <v>16818370.629999999</v>
      </c>
    </row>
    <row r="13" spans="1:7" ht="15" customHeight="1">
      <c r="A13" s="340"/>
      <c r="B13" s="149" t="s">
        <v>16</v>
      </c>
      <c r="C13" s="311" t="s">
        <v>17</v>
      </c>
      <c r="D13" s="337">
        <v>10315028.76</v>
      </c>
      <c r="E13" s="338"/>
      <c r="F13" s="152">
        <f t="shared" si="0"/>
        <v>10315028.76</v>
      </c>
    </row>
    <row r="14" spans="1:7" ht="15" customHeight="1">
      <c r="A14" s="340"/>
      <c r="B14" s="163" t="s">
        <v>18</v>
      </c>
      <c r="C14" s="312" t="s">
        <v>19</v>
      </c>
      <c r="D14" s="337"/>
      <c r="E14" s="338"/>
      <c r="F14" s="152">
        <f t="shared" si="0"/>
        <v>0</v>
      </c>
    </row>
    <row r="15" spans="1:7" ht="15" customHeight="1">
      <c r="A15" s="340">
        <v>1672241.7000000002</v>
      </c>
      <c r="B15" s="250" t="s">
        <v>20</v>
      </c>
      <c r="C15" s="313" t="s">
        <v>21</v>
      </c>
      <c r="D15" s="337"/>
      <c r="E15" s="338"/>
      <c r="F15" s="152">
        <f t="shared" si="0"/>
        <v>1672241.7000000002</v>
      </c>
    </row>
    <row r="16" spans="1:7" ht="15" customHeight="1">
      <c r="A16" s="340">
        <v>6070784.4100000001</v>
      </c>
      <c r="B16" s="250" t="s">
        <v>22</v>
      </c>
      <c r="C16" s="313" t="s">
        <v>23</v>
      </c>
      <c r="D16" s="337"/>
      <c r="E16" s="338"/>
      <c r="F16" s="152">
        <f t="shared" si="0"/>
        <v>6070784.4100000001</v>
      </c>
    </row>
    <row r="17" spans="1:7" ht="15" customHeight="1">
      <c r="A17" s="340">
        <v>7996520.0500000007</v>
      </c>
      <c r="B17" s="250" t="s">
        <v>24</v>
      </c>
      <c r="C17" s="313" t="s">
        <v>25</v>
      </c>
      <c r="D17" s="337"/>
      <c r="E17" s="338"/>
      <c r="F17" s="152">
        <f t="shared" si="0"/>
        <v>7996520.0500000007</v>
      </c>
    </row>
    <row r="18" spans="1:7" ht="15" customHeight="1">
      <c r="A18" s="340">
        <v>2233903.8499999992</v>
      </c>
      <c r="B18" s="163" t="s">
        <v>59</v>
      </c>
      <c r="C18" s="312" t="s">
        <v>60</v>
      </c>
      <c r="D18" s="337"/>
      <c r="E18" s="338"/>
      <c r="F18" s="152">
        <f t="shared" si="0"/>
        <v>2233903.8499999992</v>
      </c>
      <c r="G18" s="341">
        <f>SUM(F15:F18)</f>
        <v>17973450.009999998</v>
      </c>
    </row>
    <row r="19" spans="1:7" ht="15" customHeight="1">
      <c r="A19" s="340"/>
      <c r="B19" s="335" t="s">
        <v>421</v>
      </c>
      <c r="C19" s="335" t="s">
        <v>422</v>
      </c>
      <c r="D19" s="337">
        <v>273120.59999999998</v>
      </c>
      <c r="E19" s="338">
        <v>273120.59999999998</v>
      </c>
      <c r="F19" s="152">
        <f t="shared" ref="F19:F25" si="1">-(E19+A19-D19)</f>
        <v>0</v>
      </c>
    </row>
    <row r="20" spans="1:7" ht="15" customHeight="1">
      <c r="A20" s="340">
        <v>2451254.7000000002</v>
      </c>
      <c r="B20" s="335" t="s">
        <v>28</v>
      </c>
      <c r="C20" s="335" t="s">
        <v>29</v>
      </c>
      <c r="D20" s="337">
        <v>12239953.17</v>
      </c>
      <c r="E20" s="338">
        <v>10568416.789999999</v>
      </c>
      <c r="F20" s="152">
        <f t="shared" si="1"/>
        <v>-779718.31999999844</v>
      </c>
    </row>
    <row r="21" spans="1:7" ht="15" customHeight="1">
      <c r="A21" s="340">
        <v>5075221.57</v>
      </c>
      <c r="B21" s="335" t="s">
        <v>404</v>
      </c>
      <c r="C21" s="335" t="s">
        <v>405</v>
      </c>
      <c r="D21" s="337"/>
      <c r="E21" s="338">
        <v>763280.88</v>
      </c>
      <c r="F21" s="152">
        <f t="shared" si="1"/>
        <v>-5838502.4500000002</v>
      </c>
    </row>
    <row r="22" spans="1:7" ht="15" customHeight="1">
      <c r="A22" s="340">
        <v>1443561.41</v>
      </c>
      <c r="B22" s="335" t="s">
        <v>406</v>
      </c>
      <c r="C22" s="335" t="s">
        <v>407</v>
      </c>
      <c r="D22" s="337">
        <v>0</v>
      </c>
      <c r="E22" s="338">
        <v>124388.9</v>
      </c>
      <c r="F22" s="152">
        <f t="shared" si="1"/>
        <v>-1567950.3099999998</v>
      </c>
    </row>
    <row r="23" spans="1:7" ht="15" customHeight="1">
      <c r="A23" s="340">
        <v>1105929.32</v>
      </c>
      <c r="B23" s="335" t="s">
        <v>26</v>
      </c>
      <c r="C23" s="335" t="s">
        <v>27</v>
      </c>
      <c r="D23" s="337">
        <v>422101.13</v>
      </c>
      <c r="E23" s="338">
        <v>533951.53</v>
      </c>
      <c r="F23" s="152">
        <f t="shared" si="1"/>
        <v>-1217779.7200000002</v>
      </c>
    </row>
    <row r="24" spans="1:7" ht="15" customHeight="1">
      <c r="A24" s="340">
        <v>29980852.779999997</v>
      </c>
      <c r="B24" s="335" t="s">
        <v>61</v>
      </c>
      <c r="C24" s="335" t="s">
        <v>62</v>
      </c>
      <c r="D24" s="337">
        <v>7255798.9299999997</v>
      </c>
      <c r="E24" s="338">
        <v>10315028.760000005</v>
      </c>
      <c r="F24" s="152">
        <f t="shared" si="1"/>
        <v>-33040082.610000007</v>
      </c>
    </row>
    <row r="25" spans="1:7" ht="15" customHeight="1">
      <c r="B25" s="335" t="s">
        <v>30</v>
      </c>
      <c r="C25" s="335" t="s">
        <v>31</v>
      </c>
      <c r="D25" s="337">
        <v>0</v>
      </c>
      <c r="E25" s="338">
        <v>12348776.869999999</v>
      </c>
      <c r="F25" s="152">
        <f t="shared" si="1"/>
        <v>-12348776.869999999</v>
      </c>
    </row>
    <row r="26" spans="1:7" ht="15" customHeight="1">
      <c r="B26" s="335" t="s">
        <v>36</v>
      </c>
      <c r="C26" s="335" t="s">
        <v>37</v>
      </c>
      <c r="D26" s="337">
        <v>327273.87</v>
      </c>
      <c r="E26" s="338">
        <v>0</v>
      </c>
      <c r="F26" s="354">
        <f>D26</f>
        <v>327273.87</v>
      </c>
    </row>
    <row r="27" spans="1:7" ht="15" customHeight="1">
      <c r="B27" s="335" t="s">
        <v>38</v>
      </c>
      <c r="C27" s="335" t="s">
        <v>39</v>
      </c>
      <c r="D27" s="337">
        <v>234174</v>
      </c>
      <c r="E27" s="338">
        <v>0</v>
      </c>
      <c r="F27" s="356">
        <f t="shared" ref="F27:F45" si="2">D27</f>
        <v>234174</v>
      </c>
    </row>
    <row r="28" spans="1:7" ht="15" customHeight="1">
      <c r="B28" s="335" t="s">
        <v>40</v>
      </c>
      <c r="C28" s="335" t="s">
        <v>41</v>
      </c>
      <c r="D28" s="337">
        <v>432129.75</v>
      </c>
      <c r="E28" s="338">
        <v>0</v>
      </c>
      <c r="F28" s="354">
        <f t="shared" si="2"/>
        <v>432129.75</v>
      </c>
      <c r="G28" s="341">
        <f>SUM(F28+F26)</f>
        <v>759403.62</v>
      </c>
    </row>
    <row r="29" spans="1:7" ht="15" customHeight="1">
      <c r="B29" s="335" t="s">
        <v>412</v>
      </c>
      <c r="C29" s="335" t="s">
        <v>42</v>
      </c>
      <c r="D29" s="337">
        <v>26124.26</v>
      </c>
      <c r="E29" s="338">
        <v>0</v>
      </c>
      <c r="F29" s="361">
        <f t="shared" si="2"/>
        <v>26124.26</v>
      </c>
    </row>
    <row r="30" spans="1:7" ht="15" customHeight="1">
      <c r="B30" s="335" t="s">
        <v>43</v>
      </c>
      <c r="C30" s="335" t="s">
        <v>44</v>
      </c>
      <c r="D30" s="337">
        <v>1223520.03</v>
      </c>
      <c r="E30" s="338">
        <v>0</v>
      </c>
      <c r="F30" s="345">
        <f t="shared" si="2"/>
        <v>1223520.03</v>
      </c>
    </row>
    <row r="31" spans="1:7" ht="15" customHeight="1">
      <c r="B31" s="335" t="s">
        <v>415</v>
      </c>
      <c r="C31" s="335" t="s">
        <v>416</v>
      </c>
      <c r="D31" s="337">
        <v>315749.24</v>
      </c>
      <c r="E31" s="338">
        <v>0</v>
      </c>
      <c r="F31" s="342">
        <f t="shared" si="2"/>
        <v>315749.24</v>
      </c>
    </row>
    <row r="32" spans="1:7" ht="15" customHeight="1">
      <c r="B32" s="335" t="s">
        <v>417</v>
      </c>
      <c r="C32" s="335" t="s">
        <v>418</v>
      </c>
      <c r="D32" s="337">
        <v>53366.04</v>
      </c>
      <c r="E32" s="338">
        <v>0</v>
      </c>
      <c r="F32" s="342">
        <f t="shared" si="2"/>
        <v>53366.04</v>
      </c>
    </row>
    <row r="33" spans="2:7" ht="15" customHeight="1">
      <c r="B33" s="335" t="s">
        <v>419</v>
      </c>
      <c r="C33" s="335" t="s">
        <v>420</v>
      </c>
      <c r="D33" s="337">
        <v>315304.5</v>
      </c>
      <c r="E33" s="338">
        <v>0</v>
      </c>
      <c r="F33" s="342">
        <f t="shared" si="2"/>
        <v>315304.5</v>
      </c>
    </row>
    <row r="34" spans="2:7" ht="15" customHeight="1">
      <c r="B34" s="348" t="s">
        <v>424</v>
      </c>
      <c r="C34" s="348" t="s">
        <v>425</v>
      </c>
      <c r="D34" s="337">
        <v>763280.88</v>
      </c>
      <c r="E34" s="338"/>
      <c r="F34" s="342">
        <f t="shared" si="2"/>
        <v>763280.88</v>
      </c>
    </row>
    <row r="35" spans="2:7" ht="15" customHeight="1">
      <c r="B35" s="335" t="s">
        <v>423</v>
      </c>
      <c r="C35" s="335" t="s">
        <v>33</v>
      </c>
      <c r="D35" s="337">
        <v>6350</v>
      </c>
      <c r="E35" s="338">
        <v>0</v>
      </c>
      <c r="F35" s="356">
        <f t="shared" si="2"/>
        <v>6350</v>
      </c>
    </row>
    <row r="36" spans="2:7" ht="15" customHeight="1">
      <c r="B36" s="335" t="s">
        <v>444</v>
      </c>
      <c r="C36" s="335" t="s">
        <v>445</v>
      </c>
      <c r="D36" s="337">
        <v>62055.49</v>
      </c>
      <c r="E36" s="338">
        <v>0</v>
      </c>
      <c r="F36" s="342">
        <f t="shared" si="2"/>
        <v>62055.49</v>
      </c>
    </row>
    <row r="37" spans="2:7" ht="15" customHeight="1">
      <c r="B37" s="335" t="s">
        <v>46</v>
      </c>
      <c r="C37" s="335" t="s">
        <v>47</v>
      </c>
      <c r="D37" s="337">
        <v>1775807.78</v>
      </c>
      <c r="E37" s="338">
        <v>0</v>
      </c>
      <c r="F37" s="354">
        <f t="shared" si="2"/>
        <v>1775807.78</v>
      </c>
      <c r="G37" s="341">
        <f>SUM(F37+F28+F26)</f>
        <v>2535211.4000000004</v>
      </c>
    </row>
    <row r="38" spans="2:7" ht="15" customHeight="1">
      <c r="B38" s="335" t="s">
        <v>34</v>
      </c>
      <c r="C38" s="335" t="s">
        <v>35</v>
      </c>
      <c r="D38" s="337">
        <v>534929.26</v>
      </c>
      <c r="E38" s="338">
        <v>0</v>
      </c>
      <c r="F38" s="342">
        <f t="shared" si="2"/>
        <v>534929.26</v>
      </c>
    </row>
    <row r="39" spans="2:7" ht="15" customHeight="1">
      <c r="B39" s="335" t="s">
        <v>471</v>
      </c>
      <c r="C39" s="335" t="s">
        <v>48</v>
      </c>
      <c r="D39" s="337">
        <v>4500</v>
      </c>
      <c r="E39" s="338">
        <v>0</v>
      </c>
      <c r="F39" s="356">
        <f t="shared" si="2"/>
        <v>4500</v>
      </c>
    </row>
    <row r="40" spans="2:7" ht="15" customHeight="1">
      <c r="B40" s="335" t="s">
        <v>443</v>
      </c>
      <c r="C40" s="335" t="s">
        <v>51</v>
      </c>
      <c r="D40" s="337">
        <v>6000</v>
      </c>
      <c r="E40" s="338">
        <v>0</v>
      </c>
      <c r="F40" s="356">
        <f t="shared" si="2"/>
        <v>6000</v>
      </c>
    </row>
    <row r="41" spans="2:7" ht="15" customHeight="1">
      <c r="B41" s="335" t="s">
        <v>426</v>
      </c>
      <c r="C41" s="335" t="s">
        <v>427</v>
      </c>
      <c r="D41" s="337">
        <v>550500</v>
      </c>
      <c r="E41" s="338">
        <v>0</v>
      </c>
      <c r="F41" s="342">
        <f t="shared" si="2"/>
        <v>550500</v>
      </c>
    </row>
    <row r="42" spans="2:7" ht="15" customHeight="1">
      <c r="B42" s="335" t="s">
        <v>52</v>
      </c>
      <c r="C42" s="335" t="s">
        <v>53</v>
      </c>
      <c r="D42" s="337">
        <v>2777469.34</v>
      </c>
      <c r="E42" s="338">
        <v>0</v>
      </c>
      <c r="F42" s="342">
        <f t="shared" si="2"/>
        <v>2777469.34</v>
      </c>
    </row>
    <row r="43" spans="2:7" ht="15" customHeight="1">
      <c r="B43" s="335" t="s">
        <v>55</v>
      </c>
      <c r="C43" s="335" t="s">
        <v>56</v>
      </c>
      <c r="D43" s="337">
        <v>39600</v>
      </c>
      <c r="E43" s="338">
        <v>0</v>
      </c>
      <c r="F43" s="356">
        <f t="shared" si="2"/>
        <v>39600</v>
      </c>
    </row>
    <row r="44" spans="2:7" ht="15" customHeight="1">
      <c r="B44" s="335" t="s">
        <v>466</v>
      </c>
      <c r="C44" s="335" t="s">
        <v>467</v>
      </c>
      <c r="D44" s="337">
        <v>7826.44</v>
      </c>
      <c r="E44" s="338">
        <v>0</v>
      </c>
      <c r="F44" s="342">
        <f t="shared" si="2"/>
        <v>7826.44</v>
      </c>
      <c r="G44" s="341">
        <f>SUM(F44+F42+F41+F38+F36+F33+F32+F31+F34)</f>
        <v>5380481.1900000004</v>
      </c>
    </row>
    <row r="45" spans="2:7" ht="15" customHeight="1">
      <c r="B45" s="335" t="s">
        <v>432</v>
      </c>
      <c r="C45" s="335" t="s">
        <v>433</v>
      </c>
      <c r="D45" s="337">
        <v>230000</v>
      </c>
      <c r="E45" s="338">
        <v>0</v>
      </c>
      <c r="F45" s="356">
        <f t="shared" si="2"/>
        <v>230000</v>
      </c>
      <c r="G45" s="341">
        <f>SUM(F45+F43+F39+F35+F40+F27)</f>
        <v>520624</v>
      </c>
    </row>
    <row r="46" spans="2:7" ht="15" customHeight="1">
      <c r="B46" s="336" t="s">
        <v>57</v>
      </c>
      <c r="C46" s="336" t="s">
        <v>58</v>
      </c>
      <c r="D46" s="339">
        <f>SUM(D9:D45)</f>
        <v>52572340.340000004</v>
      </c>
      <c r="E46" s="339">
        <f>SUM(E9:E45)</f>
        <v>52572340.339999996</v>
      </c>
      <c r="F46" s="341">
        <f>SUM(F9:F45)</f>
        <v>-1.2514647096395493E-8</v>
      </c>
    </row>
    <row r="47" spans="2:7" ht="14.25" customHeight="1"/>
    <row r="49" spans="4:6">
      <c r="F49" s="341">
        <f>SUM(F26:F45)</f>
        <v>9685960.8800000008</v>
      </c>
    </row>
    <row r="50" spans="4:6">
      <c r="D50" s="340">
        <f>D46-E46</f>
        <v>0</v>
      </c>
    </row>
  </sheetData>
  <mergeCells count="3">
    <mergeCell ref="A2:F2"/>
    <mergeCell ref="A3:F3"/>
    <mergeCell ref="A4:F4"/>
  </mergeCells>
  <pageMargins left="0.78740157480314965" right="0.78740157480314965" top="0.78740157480314965" bottom="1.5354330708661419" header="0.78740157480314965" footer="0.78740157480314965"/>
  <pageSetup scale="70" orientation="portrait" horizontalDpi="4294967293" verticalDpi="300" r:id="rId1"/>
  <headerFooter alignWithMargins="0">
    <oddFooter>&amp;L&amp;"Segoe UI,Regular"&amp;10 Fecha y Hora de Impresion1/13/2025 2:59:03 PM &amp;R&amp;"Segoe UI,Regular"&amp;10 Pagina : 1 de 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6"/>
  <sheetViews>
    <sheetView showGridLines="0" workbookViewId="0">
      <pane xSplit="2" ySplit="7" topLeftCell="C20" activePane="bottomRight" state="frozen"/>
      <selection activeCell="A13" sqref="A13:D18"/>
      <selection pane="topRight" activeCell="A13" sqref="A13:D18"/>
      <selection pane="bottomLeft" activeCell="A13" sqref="A13:D18"/>
      <selection pane="bottomRight" activeCell="B29" sqref="B29:C29"/>
    </sheetView>
  </sheetViews>
  <sheetFormatPr baseColWidth="10" defaultColWidth="11.42578125" defaultRowHeight="15"/>
  <cols>
    <col min="1" max="1" width="14.140625" style="340" bestFit="1" customWidth="1"/>
    <col min="2" max="2" width="16.5703125" style="332" bestFit="1" customWidth="1"/>
    <col min="3" max="3" width="50.85546875" style="332" customWidth="1"/>
    <col min="4" max="5" width="14.28515625" style="332" bestFit="1" customWidth="1"/>
    <col min="6" max="6" width="14.140625" style="332" bestFit="1" customWidth="1"/>
    <col min="7" max="8" width="14.85546875" style="332" bestFit="1" customWidth="1"/>
    <col min="9" max="16384" width="11.42578125" style="332"/>
  </cols>
  <sheetData>
    <row r="1" spans="1:7" ht="12" customHeight="1"/>
    <row r="2" spans="1:7" ht="12" customHeight="1">
      <c r="A2" s="481" t="s">
        <v>1</v>
      </c>
      <c r="B2" s="481"/>
      <c r="C2" s="481"/>
      <c r="D2" s="481"/>
      <c r="E2" s="481"/>
      <c r="F2" s="481"/>
    </row>
    <row r="3" spans="1:7" ht="12" customHeight="1">
      <c r="A3" s="481" t="s">
        <v>470</v>
      </c>
      <c r="B3" s="481"/>
      <c r="C3" s="481"/>
      <c r="D3" s="481"/>
      <c r="E3" s="481"/>
      <c r="F3" s="481"/>
    </row>
    <row r="4" spans="1:7" ht="12" customHeight="1">
      <c r="A4" s="481" t="s">
        <v>2</v>
      </c>
      <c r="B4" s="481"/>
      <c r="C4" s="481"/>
      <c r="D4" s="481"/>
      <c r="E4" s="481"/>
      <c r="F4" s="481"/>
    </row>
    <row r="5" spans="1:7" ht="12" customHeight="1"/>
    <row r="6" spans="1:7" ht="12" customHeight="1"/>
    <row r="7" spans="1:7" ht="17.25" customHeight="1">
      <c r="A7" s="333" t="s">
        <v>3</v>
      </c>
      <c r="B7" s="334" t="s">
        <v>4</v>
      </c>
      <c r="C7" s="333" t="s">
        <v>5</v>
      </c>
      <c r="D7" s="334" t="s">
        <v>6</v>
      </c>
      <c r="E7" s="333" t="s">
        <v>7</v>
      </c>
      <c r="F7" s="333" t="s">
        <v>8</v>
      </c>
    </row>
    <row r="8" spans="1:7" ht="15" customHeight="1">
      <c r="A8" s="340">
        <v>186545.40000000005</v>
      </c>
      <c r="B8" s="348" t="s">
        <v>11</v>
      </c>
      <c r="C8" s="348" t="s">
        <v>12</v>
      </c>
      <c r="D8" s="337">
        <v>185524.66</v>
      </c>
      <c r="E8" s="338">
        <v>370194.75</v>
      </c>
      <c r="F8" s="152">
        <f>A8+D8-E8</f>
        <v>1875.3100000000559</v>
      </c>
    </row>
    <row r="9" spans="1:7" ht="15" customHeight="1">
      <c r="B9" s="348" t="s">
        <v>414</v>
      </c>
      <c r="C9" s="348" t="s">
        <v>13</v>
      </c>
      <c r="D9" s="338">
        <v>47400</v>
      </c>
      <c r="E9" s="338">
        <v>47400</v>
      </c>
      <c r="F9" s="152">
        <f t="shared" ref="F9:F17" si="0">A9+D9-E9</f>
        <v>0</v>
      </c>
    </row>
    <row r="10" spans="1:7" ht="15" customHeight="1">
      <c r="A10" s="340">
        <v>1100.0500000016764</v>
      </c>
      <c r="B10" s="348" t="s">
        <v>14</v>
      </c>
      <c r="C10" s="348" t="s">
        <v>15</v>
      </c>
      <c r="D10" s="338">
        <v>8134291.6500000004</v>
      </c>
      <c r="E10" s="338">
        <v>7874254.5499999998</v>
      </c>
      <c r="F10" s="152">
        <f t="shared" si="0"/>
        <v>261137.15000000224</v>
      </c>
    </row>
    <row r="11" spans="1:7" ht="15" customHeight="1">
      <c r="A11" s="340">
        <v>19284358.039999999</v>
      </c>
      <c r="B11" s="348" t="s">
        <v>9</v>
      </c>
      <c r="C11" s="348" t="s">
        <v>10</v>
      </c>
      <c r="D11" s="337">
        <v>9620479.9499999993</v>
      </c>
      <c r="E11" s="338">
        <v>7084480.6799999997</v>
      </c>
      <c r="F11" s="152">
        <f t="shared" si="0"/>
        <v>21820357.309999999</v>
      </c>
      <c r="G11" s="341">
        <f>SUM(F8:F11)</f>
        <v>22083369.77</v>
      </c>
    </row>
    <row r="12" spans="1:7" ht="15" customHeight="1">
      <c r="B12" s="149" t="s">
        <v>16</v>
      </c>
      <c r="C12" s="311" t="s">
        <v>17</v>
      </c>
      <c r="D12" s="337"/>
      <c r="E12" s="338"/>
      <c r="F12" s="152">
        <f t="shared" si="0"/>
        <v>0</v>
      </c>
    </row>
    <row r="13" spans="1:7" ht="15" customHeight="1">
      <c r="B13" s="163" t="s">
        <v>18</v>
      </c>
      <c r="C13" s="312" t="s">
        <v>19</v>
      </c>
      <c r="D13" s="337">
        <v>5531281</v>
      </c>
      <c r="E13" s="338"/>
      <c r="F13" s="152">
        <f t="shared" si="0"/>
        <v>5531281</v>
      </c>
    </row>
    <row r="14" spans="1:7" ht="15" customHeight="1">
      <c r="A14" s="340">
        <v>1672241.7000000002</v>
      </c>
      <c r="B14" s="250" t="s">
        <v>20</v>
      </c>
      <c r="C14" s="313" t="s">
        <v>21</v>
      </c>
      <c r="D14" s="337"/>
      <c r="E14" s="338"/>
      <c r="F14" s="152">
        <f t="shared" si="0"/>
        <v>1672241.7000000002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7"/>
      <c r="E15" s="338"/>
      <c r="F15" s="152">
        <f t="shared" si="0"/>
        <v>6070784.4100000001</v>
      </c>
    </row>
    <row r="16" spans="1:7" ht="15" customHeight="1">
      <c r="A16" s="340">
        <v>9767959.1399999969</v>
      </c>
      <c r="B16" s="250" t="s">
        <v>24</v>
      </c>
      <c r="C16" s="313" t="s">
        <v>25</v>
      </c>
      <c r="D16" s="337"/>
      <c r="E16" s="338"/>
      <c r="F16" s="152">
        <f t="shared" si="0"/>
        <v>9767959.1399999969</v>
      </c>
    </row>
    <row r="17" spans="1:8" ht="15" customHeight="1">
      <c r="A17" s="340">
        <v>983172.64999999991</v>
      </c>
      <c r="B17" s="163" t="s">
        <v>59</v>
      </c>
      <c r="C17" s="312" t="s">
        <v>60</v>
      </c>
      <c r="D17" s="337"/>
      <c r="E17" s="338"/>
      <c r="F17" s="152">
        <f t="shared" si="0"/>
        <v>983172.64999999991</v>
      </c>
      <c r="G17" s="341">
        <f>SUM(F14:F17)</f>
        <v>18494157.899999995</v>
      </c>
    </row>
    <row r="18" spans="1:8" ht="15" customHeight="1">
      <c r="A18" s="340">
        <v>1.3</v>
      </c>
      <c r="B18" s="348" t="s">
        <v>421</v>
      </c>
      <c r="C18" s="348" t="s">
        <v>422</v>
      </c>
      <c r="D18" s="338">
        <v>138924.29999999999</v>
      </c>
      <c r="E18" s="338">
        <v>138923</v>
      </c>
      <c r="F18" s="152">
        <f t="shared" ref="F18:F26" si="1">-(E18+A18-D18)</f>
        <v>0</v>
      </c>
    </row>
    <row r="19" spans="1:8" ht="15" customHeight="1">
      <c r="A19" s="340">
        <v>9780060.3800000008</v>
      </c>
      <c r="B19" s="348" t="s">
        <v>28</v>
      </c>
      <c r="C19" s="348" t="s">
        <v>29</v>
      </c>
      <c r="D19" s="337">
        <v>12689630.65</v>
      </c>
      <c r="E19" s="338">
        <v>5360824.97</v>
      </c>
      <c r="F19" s="152">
        <f t="shared" si="1"/>
        <v>-2451254.7000000011</v>
      </c>
    </row>
    <row r="20" spans="1:8" ht="15" customHeight="1">
      <c r="A20" s="340">
        <v>4311940.6900000004</v>
      </c>
      <c r="B20" s="348" t="s">
        <v>404</v>
      </c>
      <c r="C20" s="348" t="s">
        <v>405</v>
      </c>
      <c r="D20" s="332">
        <v>0</v>
      </c>
      <c r="E20" s="332">
        <v>763280.88</v>
      </c>
      <c r="F20" s="152">
        <f t="shared" si="1"/>
        <v>-5075221.57</v>
      </c>
    </row>
    <row r="21" spans="1:8" ht="15" customHeight="1">
      <c r="A21" s="340">
        <v>1314633.19</v>
      </c>
      <c r="B21" s="348" t="s">
        <v>406</v>
      </c>
      <c r="C21" s="348" t="s">
        <v>407</v>
      </c>
      <c r="D21" s="337">
        <v>0</v>
      </c>
      <c r="E21" s="338">
        <v>128928.22</v>
      </c>
      <c r="F21" s="152">
        <f t="shared" si="1"/>
        <v>-1443561.41</v>
      </c>
    </row>
    <row r="22" spans="1:8" ht="15" customHeight="1">
      <c r="A22" s="340">
        <v>889447.94</v>
      </c>
      <c r="B22" s="348" t="s">
        <v>26</v>
      </c>
      <c r="C22" s="348" t="s">
        <v>27</v>
      </c>
      <c r="D22" s="337">
        <v>409987.75</v>
      </c>
      <c r="E22" s="338">
        <v>626469.13</v>
      </c>
      <c r="F22" s="152">
        <f t="shared" si="1"/>
        <v>-1105929.3199999998</v>
      </c>
    </row>
    <row r="23" spans="1:8" ht="15" customHeight="1">
      <c r="A23" s="340">
        <v>21670077.889999986</v>
      </c>
      <c r="B23" s="250" t="s">
        <v>61</v>
      </c>
      <c r="C23" s="313" t="s">
        <v>62</v>
      </c>
      <c r="D23" s="337"/>
      <c r="E23" s="338">
        <v>5531281.0000000075</v>
      </c>
      <c r="F23" s="152">
        <f t="shared" si="1"/>
        <v>-27201358.889999993</v>
      </c>
    </row>
    <row r="24" spans="1:8" ht="15" customHeight="1">
      <c r="B24" s="147" t="s">
        <v>63</v>
      </c>
      <c r="C24" s="314" t="s">
        <v>64</v>
      </c>
      <c r="D24" s="337"/>
      <c r="E24" s="338"/>
      <c r="F24" s="152">
        <f t="shared" si="1"/>
        <v>0</v>
      </c>
    </row>
    <row r="25" spans="1:8" ht="15" customHeight="1">
      <c r="B25" s="348" t="s">
        <v>429</v>
      </c>
      <c r="C25" s="348" t="s">
        <v>430</v>
      </c>
      <c r="D25" s="338">
        <v>0</v>
      </c>
      <c r="E25" s="338">
        <v>440137.39</v>
      </c>
      <c r="F25" s="152">
        <f t="shared" si="1"/>
        <v>-440137.39</v>
      </c>
    </row>
    <row r="26" spans="1:8" ht="15" customHeight="1">
      <c r="B26" s="348" t="s">
        <v>30</v>
      </c>
      <c r="C26" s="348" t="s">
        <v>31</v>
      </c>
      <c r="D26" s="337">
        <v>0</v>
      </c>
      <c r="E26" s="338">
        <v>17500158.870000001</v>
      </c>
      <c r="F26" s="152">
        <f t="shared" si="1"/>
        <v>-17500158.870000001</v>
      </c>
      <c r="G26" s="341">
        <f>SUM(F25:F26)</f>
        <v>-17940296.260000002</v>
      </c>
      <c r="H26" s="341"/>
    </row>
    <row r="27" spans="1:8" ht="15" customHeight="1">
      <c r="B27" s="348" t="s">
        <v>36</v>
      </c>
      <c r="C27" s="348" t="s">
        <v>37</v>
      </c>
      <c r="D27" s="337">
        <v>123311.85</v>
      </c>
      <c r="E27" s="338">
        <v>0</v>
      </c>
      <c r="F27" s="358">
        <f>D27</f>
        <v>123311.85</v>
      </c>
    </row>
    <row r="28" spans="1:8" ht="15" customHeight="1">
      <c r="B28" s="348" t="s">
        <v>38</v>
      </c>
      <c r="C28" s="348" t="s">
        <v>39</v>
      </c>
      <c r="D28" s="337">
        <v>1117914.8400000001</v>
      </c>
      <c r="E28" s="338">
        <v>0</v>
      </c>
      <c r="F28" s="194">
        <f t="shared" ref="F28:F42" si="2">D28</f>
        <v>1117914.8400000001</v>
      </c>
    </row>
    <row r="29" spans="1:8" ht="15" customHeight="1">
      <c r="B29" s="348" t="s">
        <v>424</v>
      </c>
      <c r="C29" s="348" t="s">
        <v>425</v>
      </c>
      <c r="D29" s="337">
        <v>763280.88</v>
      </c>
      <c r="E29" s="338">
        <v>0</v>
      </c>
      <c r="F29" s="187">
        <f t="shared" si="2"/>
        <v>763280.88</v>
      </c>
    </row>
    <row r="30" spans="1:8" ht="15" customHeight="1">
      <c r="B30" s="348" t="s">
        <v>40</v>
      </c>
      <c r="C30" s="348" t="s">
        <v>41</v>
      </c>
      <c r="D30" s="338">
        <v>617000.79</v>
      </c>
      <c r="E30" s="338">
        <v>0</v>
      </c>
      <c r="F30" s="358">
        <f t="shared" si="2"/>
        <v>617000.79</v>
      </c>
    </row>
    <row r="31" spans="1:8" ht="15" customHeight="1">
      <c r="B31" s="348" t="s">
        <v>412</v>
      </c>
      <c r="C31" s="348" t="s">
        <v>42</v>
      </c>
      <c r="D31" s="338">
        <v>23316.17</v>
      </c>
      <c r="E31" s="338">
        <v>0</v>
      </c>
      <c r="F31" s="152">
        <f t="shared" si="2"/>
        <v>23316.17</v>
      </c>
    </row>
    <row r="32" spans="1:8" ht="15" customHeight="1">
      <c r="B32" s="348" t="s">
        <v>43</v>
      </c>
      <c r="C32" s="348" t="s">
        <v>44</v>
      </c>
      <c r="D32" s="338">
        <v>757984.8</v>
      </c>
      <c r="E32" s="338">
        <v>0</v>
      </c>
      <c r="F32" s="152">
        <f t="shared" si="2"/>
        <v>757984.8</v>
      </c>
    </row>
    <row r="33" spans="1:7" ht="15" customHeight="1">
      <c r="A33" s="338"/>
      <c r="B33" s="348" t="s">
        <v>415</v>
      </c>
      <c r="C33" s="348" t="s">
        <v>416</v>
      </c>
      <c r="D33" s="338">
        <v>160714.62</v>
      </c>
      <c r="E33" s="338">
        <v>0</v>
      </c>
      <c r="F33" s="187">
        <f t="shared" si="2"/>
        <v>160714.62</v>
      </c>
    </row>
    <row r="34" spans="1:7" ht="15" customHeight="1">
      <c r="B34" s="348" t="s">
        <v>417</v>
      </c>
      <c r="C34" s="348" t="s">
        <v>418</v>
      </c>
      <c r="D34" s="338">
        <v>27163.02</v>
      </c>
      <c r="E34" s="338">
        <v>0</v>
      </c>
      <c r="F34" s="187">
        <f t="shared" si="2"/>
        <v>27163.02</v>
      </c>
    </row>
    <row r="35" spans="1:7" ht="15" customHeight="1">
      <c r="B35" s="348" t="s">
        <v>419</v>
      </c>
      <c r="C35" s="348" t="s">
        <v>420</v>
      </c>
      <c r="D35" s="338">
        <v>160488.25</v>
      </c>
      <c r="E35" s="338">
        <v>0</v>
      </c>
      <c r="F35" s="187">
        <f t="shared" si="2"/>
        <v>160488.25</v>
      </c>
    </row>
    <row r="36" spans="1:7" ht="15" customHeight="1">
      <c r="B36" s="348" t="s">
        <v>423</v>
      </c>
      <c r="C36" s="348" t="s">
        <v>33</v>
      </c>
      <c r="D36" s="338">
        <v>6635</v>
      </c>
      <c r="E36" s="338">
        <v>0</v>
      </c>
      <c r="F36" s="194">
        <f t="shared" si="2"/>
        <v>6635</v>
      </c>
    </row>
    <row r="37" spans="1:7" ht="15" customHeight="1">
      <c r="B37" s="348" t="s">
        <v>46</v>
      </c>
      <c r="C37" s="348" t="s">
        <v>47</v>
      </c>
      <c r="D37" s="337">
        <v>3004489.69</v>
      </c>
      <c r="E37" s="338">
        <v>0</v>
      </c>
      <c r="F37" s="358">
        <f t="shared" si="2"/>
        <v>3004489.69</v>
      </c>
      <c r="G37" s="341">
        <f>SUM(F37+F30+F27)</f>
        <v>3744802.33</v>
      </c>
    </row>
    <row r="38" spans="1:7" ht="15" customHeight="1">
      <c r="B38" s="348" t="s">
        <v>34</v>
      </c>
      <c r="C38" s="348" t="s">
        <v>35</v>
      </c>
      <c r="D38" s="337">
        <v>128928.22</v>
      </c>
      <c r="E38" s="338">
        <v>0</v>
      </c>
      <c r="F38" s="187">
        <f t="shared" si="2"/>
        <v>128928.22</v>
      </c>
    </row>
    <row r="39" spans="1:7" ht="15" customHeight="1">
      <c r="B39" s="348" t="s">
        <v>426</v>
      </c>
      <c r="C39" s="348" t="s">
        <v>427</v>
      </c>
      <c r="D39" s="337">
        <v>235000</v>
      </c>
      <c r="E39" s="338">
        <v>0</v>
      </c>
      <c r="F39" s="187">
        <f t="shared" si="2"/>
        <v>235000</v>
      </c>
    </row>
    <row r="40" spans="1:7" ht="15" customHeight="1">
      <c r="B40" s="348" t="s">
        <v>52</v>
      </c>
      <c r="C40" s="348" t="s">
        <v>53</v>
      </c>
      <c r="D40" s="337">
        <v>1663585.35</v>
      </c>
      <c r="E40" s="338">
        <v>0</v>
      </c>
      <c r="F40" s="187">
        <f t="shared" si="2"/>
        <v>1663585.35</v>
      </c>
      <c r="G40" s="341">
        <f>SUM(F40+F38+F39+F35+F34+F33+F29)</f>
        <v>3139160.3400000003</v>
      </c>
    </row>
    <row r="41" spans="1:7" ht="15" customHeight="1">
      <c r="B41" s="348" t="s">
        <v>55</v>
      </c>
      <c r="C41" s="348" t="s">
        <v>56</v>
      </c>
      <c r="D41" s="337">
        <v>47400</v>
      </c>
      <c r="E41" s="338">
        <v>0</v>
      </c>
      <c r="F41" s="194">
        <f t="shared" si="2"/>
        <v>47400</v>
      </c>
    </row>
    <row r="42" spans="1:7" ht="15" customHeight="1">
      <c r="B42" s="348" t="s">
        <v>432</v>
      </c>
      <c r="C42" s="348" t="s">
        <v>433</v>
      </c>
      <c r="D42" s="337">
        <v>271600</v>
      </c>
      <c r="E42" s="338">
        <v>0</v>
      </c>
      <c r="F42" s="194">
        <f t="shared" si="2"/>
        <v>271600</v>
      </c>
      <c r="G42" s="341">
        <f>SUM(F42+F41+F36+F28)</f>
        <v>1443549.84</v>
      </c>
    </row>
    <row r="43" spans="1:7">
      <c r="B43" s="336" t="s">
        <v>57</v>
      </c>
      <c r="C43" s="336" t="s">
        <v>58</v>
      </c>
      <c r="D43" s="339">
        <f>SUM(D8:D42)</f>
        <v>45866333.440000005</v>
      </c>
      <c r="E43" s="339">
        <f>SUM(E8:E42)</f>
        <v>45866333.440000005</v>
      </c>
      <c r="F43" s="341">
        <f>SUM(F8:F42)</f>
        <v>-1.3969838619232178E-9</v>
      </c>
    </row>
    <row r="44" spans="1:7" ht="13.5" customHeight="1"/>
    <row r="45" spans="1:7" ht="14.25" customHeight="1"/>
    <row r="46" spans="1:7">
      <c r="D46" s="341">
        <f>D43-E43</f>
        <v>0</v>
      </c>
      <c r="F46" s="341">
        <f>SUM(F27:F42)</f>
        <v>9108813.4800000004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Impresion12/16/2024 9:30:15 AM &amp;R&amp;"Segoe UI,Regular"&amp;10 Pagina : 1 de 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5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4" sqref="A4:F4"/>
    </sheetView>
  </sheetViews>
  <sheetFormatPr baseColWidth="10" defaultColWidth="11.42578125" defaultRowHeight="15"/>
  <cols>
    <col min="1" max="1" width="15.28515625" style="332" customWidth="1"/>
    <col min="2" max="2" width="16.5703125" style="332" bestFit="1" customWidth="1"/>
    <col min="3" max="3" width="52.140625" style="332" bestFit="1" customWidth="1"/>
    <col min="4" max="4" width="16" style="332" customWidth="1"/>
    <col min="5" max="5" width="14.28515625" style="332" bestFit="1" customWidth="1"/>
    <col min="6" max="6" width="14.140625" style="332" bestFit="1" customWidth="1"/>
    <col min="7" max="7" width="14.85546875" style="332" bestFit="1" customWidth="1"/>
    <col min="8" max="16384" width="11.42578125" style="332"/>
  </cols>
  <sheetData>
    <row r="1" spans="1:7" ht="10.35" customHeight="1"/>
    <row r="2" spans="1:7" ht="26.1" customHeight="1">
      <c r="A2" s="481" t="s">
        <v>1</v>
      </c>
      <c r="B2" s="481"/>
      <c r="C2" s="481"/>
      <c r="D2" s="481"/>
      <c r="E2" s="481"/>
      <c r="F2" s="481"/>
    </row>
    <row r="3" spans="1:7" ht="22.9" customHeight="1">
      <c r="A3" s="481" t="s">
        <v>468</v>
      </c>
      <c r="B3" s="481"/>
      <c r="C3" s="481"/>
      <c r="D3" s="481"/>
      <c r="E3" s="481"/>
      <c r="F3" s="481"/>
    </row>
    <row r="4" spans="1:7" ht="13.5" customHeight="1">
      <c r="A4" s="481" t="s">
        <v>2</v>
      </c>
      <c r="B4" s="481"/>
      <c r="C4" s="481"/>
      <c r="D4" s="481"/>
      <c r="E4" s="481"/>
      <c r="F4" s="481"/>
    </row>
    <row r="5" spans="1:7" ht="18" customHeight="1"/>
    <row r="6" spans="1:7" ht="16.5" customHeight="1"/>
    <row r="7" spans="1:7" ht="17.25" customHeight="1"/>
    <row r="8" spans="1:7">
      <c r="A8" s="333" t="s">
        <v>3</v>
      </c>
      <c r="B8" s="334" t="s">
        <v>4</v>
      </c>
      <c r="C8" s="334" t="s">
        <v>5</v>
      </c>
      <c r="D8" s="333" t="s">
        <v>6</v>
      </c>
      <c r="E8" s="333" t="s">
        <v>7</v>
      </c>
      <c r="F8" s="333" t="s">
        <v>8</v>
      </c>
    </row>
    <row r="9" spans="1:7" ht="15" customHeight="1">
      <c r="A9" s="340">
        <v>1011.7900000000373</v>
      </c>
      <c r="B9" s="335" t="s">
        <v>11</v>
      </c>
      <c r="C9" s="335" t="s">
        <v>12</v>
      </c>
      <c r="D9" s="337">
        <v>368521.78</v>
      </c>
      <c r="E9" s="338">
        <v>182988.17</v>
      </c>
      <c r="F9" s="152">
        <f>A9+D9-E9</f>
        <v>186545.40000000005</v>
      </c>
    </row>
    <row r="10" spans="1:7" ht="15" customHeight="1">
      <c r="A10" s="340">
        <v>10889.380000001751</v>
      </c>
      <c r="B10" s="335" t="s">
        <v>14</v>
      </c>
      <c r="C10" s="335" t="s">
        <v>15</v>
      </c>
      <c r="D10" s="337">
        <v>3939486.98</v>
      </c>
      <c r="E10" s="338">
        <v>3949276.31</v>
      </c>
      <c r="F10" s="152">
        <f t="shared" ref="F10:F17" si="0">A10+D10-E10</f>
        <v>1100.0500000016764</v>
      </c>
    </row>
    <row r="11" spans="1:7" ht="15" customHeight="1">
      <c r="A11" s="340">
        <v>19926244.299999997</v>
      </c>
      <c r="B11" s="335" t="s">
        <v>9</v>
      </c>
      <c r="C11" s="335" t="s">
        <v>10</v>
      </c>
      <c r="D11" s="337">
        <v>8347381.7999999998</v>
      </c>
      <c r="E11" s="338">
        <v>8989168.5899999999</v>
      </c>
      <c r="F11" s="152">
        <f t="shared" si="0"/>
        <v>19284457.509999998</v>
      </c>
      <c r="G11" s="341">
        <f>SUM(F9:F11)</f>
        <v>19472102.960000001</v>
      </c>
    </row>
    <row r="12" spans="1:7" ht="15" customHeight="1">
      <c r="B12" s="149" t="s">
        <v>16</v>
      </c>
      <c r="C12" s="311" t="s">
        <v>17</v>
      </c>
      <c r="D12" s="304">
        <v>8462851.0500000007</v>
      </c>
      <c r="E12" s="338"/>
      <c r="F12" s="152">
        <f t="shared" si="0"/>
        <v>8462851.0500000007</v>
      </c>
    </row>
    <row r="13" spans="1:7" ht="15" customHeight="1">
      <c r="B13" s="163" t="s">
        <v>18</v>
      </c>
      <c r="C13" s="312" t="s">
        <v>19</v>
      </c>
      <c r="D13" s="337"/>
      <c r="E13" s="338"/>
      <c r="F13" s="152">
        <f t="shared" si="0"/>
        <v>0</v>
      </c>
    </row>
    <row r="14" spans="1:7" ht="15" customHeight="1">
      <c r="A14" s="340">
        <v>1685176.0699999998</v>
      </c>
      <c r="B14" s="250" t="s">
        <v>20</v>
      </c>
      <c r="C14" s="313" t="s">
        <v>21</v>
      </c>
      <c r="D14" s="337"/>
      <c r="E14" s="338"/>
      <c r="F14" s="152">
        <f t="shared" si="0"/>
        <v>1685176.0699999998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7"/>
      <c r="E15" s="338"/>
      <c r="F15" s="152">
        <f t="shared" si="0"/>
        <v>6070784.4100000001</v>
      </c>
    </row>
    <row r="16" spans="1:7" ht="15" customHeight="1">
      <c r="A16" s="340">
        <v>8835863.6199999973</v>
      </c>
      <c r="B16" s="250" t="s">
        <v>24</v>
      </c>
      <c r="C16" s="313" t="s">
        <v>25</v>
      </c>
      <c r="D16" s="337"/>
      <c r="E16" s="338"/>
      <c r="F16" s="152">
        <f t="shared" si="0"/>
        <v>8835863.6199999973</v>
      </c>
    </row>
    <row r="17" spans="1:7" ht="15" customHeight="1">
      <c r="A17" s="340">
        <v>1669800.5900000012</v>
      </c>
      <c r="B17" s="163" t="s">
        <v>59</v>
      </c>
      <c r="C17" s="312" t="s">
        <v>60</v>
      </c>
      <c r="D17" s="337"/>
      <c r="E17" s="338"/>
      <c r="F17" s="152">
        <f t="shared" si="0"/>
        <v>1669800.5900000012</v>
      </c>
      <c r="G17" s="341">
        <f>SUM(F14:F17)</f>
        <v>18261624.689999998</v>
      </c>
    </row>
    <row r="18" spans="1:7" ht="15" customHeight="1">
      <c r="A18" s="340">
        <v>13685933.84</v>
      </c>
      <c r="B18" s="335" t="s">
        <v>28</v>
      </c>
      <c r="C18" s="335" t="s">
        <v>29</v>
      </c>
      <c r="D18" s="337">
        <v>10094891.35</v>
      </c>
      <c r="E18" s="338">
        <v>6189017.8899999997</v>
      </c>
      <c r="F18" s="357">
        <f t="shared" ref="F18:F25" si="1">-(E18+A18-D18)</f>
        <v>-9780060.3800000008</v>
      </c>
    </row>
    <row r="19" spans="1:7" ht="15" customHeight="1">
      <c r="A19" s="340">
        <v>3575912.39</v>
      </c>
      <c r="B19" s="335" t="s">
        <v>404</v>
      </c>
      <c r="C19" s="335" t="s">
        <v>405</v>
      </c>
      <c r="D19" s="337">
        <v>27252.58</v>
      </c>
      <c r="E19" s="338">
        <v>763280.88</v>
      </c>
      <c r="F19" s="357">
        <f t="shared" si="1"/>
        <v>-4311940.6900000004</v>
      </c>
    </row>
    <row r="20" spans="1:7" ht="15" customHeight="1">
      <c r="A20" s="340">
        <v>1188621.6399999999</v>
      </c>
      <c r="B20" s="335" t="s">
        <v>406</v>
      </c>
      <c r="C20" s="335" t="s">
        <v>407</v>
      </c>
      <c r="D20" s="337">
        <v>2916.67</v>
      </c>
      <c r="E20" s="338">
        <v>128928.22</v>
      </c>
      <c r="F20" s="152">
        <f t="shared" si="1"/>
        <v>-1314633.19</v>
      </c>
    </row>
    <row r="21" spans="1:7" ht="15" customHeight="1">
      <c r="A21" s="340">
        <v>843474.73</v>
      </c>
      <c r="B21" s="335" t="s">
        <v>26</v>
      </c>
      <c r="C21" s="335" t="s">
        <v>27</v>
      </c>
      <c r="D21" s="337">
        <v>375814.21</v>
      </c>
      <c r="E21" s="338">
        <v>421787.42</v>
      </c>
      <c r="F21" s="152">
        <f t="shared" si="1"/>
        <v>-889447.94</v>
      </c>
    </row>
    <row r="22" spans="1:7" ht="15" customHeight="1">
      <c r="A22" s="340">
        <v>18905827.560000006</v>
      </c>
      <c r="B22" s="250" t="s">
        <v>61</v>
      </c>
      <c r="C22" s="313" t="s">
        <v>62</v>
      </c>
      <c r="D22" s="337"/>
      <c r="E22" s="338">
        <v>8462851.049999997</v>
      </c>
      <c r="F22" s="152">
        <f t="shared" si="1"/>
        <v>-27368678.610000003</v>
      </c>
    </row>
    <row r="23" spans="1:7" ht="15" customHeight="1">
      <c r="B23" s="147" t="s">
        <v>63</v>
      </c>
      <c r="C23" s="314" t="s">
        <v>64</v>
      </c>
      <c r="D23" s="337"/>
      <c r="E23" s="338"/>
      <c r="F23" s="152">
        <f t="shared" si="1"/>
        <v>0</v>
      </c>
    </row>
    <row r="24" spans="1:7" ht="15" customHeight="1">
      <c r="B24" s="335" t="s">
        <v>429</v>
      </c>
      <c r="C24" s="335" t="s">
        <v>430</v>
      </c>
      <c r="D24" s="337">
        <v>0</v>
      </c>
      <c r="E24" s="338">
        <v>3939486.98</v>
      </c>
      <c r="F24" s="152">
        <f t="shared" si="1"/>
        <v>-3939486.98</v>
      </c>
    </row>
    <row r="25" spans="1:7" ht="15" customHeight="1">
      <c r="B25" s="335" t="s">
        <v>30</v>
      </c>
      <c r="C25" s="335" t="s">
        <v>31</v>
      </c>
      <c r="D25" s="337">
        <v>0</v>
      </c>
      <c r="E25" s="338">
        <v>8715903.5800000001</v>
      </c>
      <c r="F25" s="152">
        <f t="shared" si="1"/>
        <v>-8715903.5800000001</v>
      </c>
      <c r="G25" s="341">
        <f>SUM(F24:F25)</f>
        <v>-12655390.560000001</v>
      </c>
    </row>
    <row r="26" spans="1:7" ht="15" customHeight="1">
      <c r="B26" s="335" t="s">
        <v>36</v>
      </c>
      <c r="C26" s="335" t="s">
        <v>37</v>
      </c>
      <c r="D26" s="337">
        <v>187047.21</v>
      </c>
      <c r="E26" s="338">
        <v>0</v>
      </c>
      <c r="F26" s="356">
        <f>D26</f>
        <v>187047.21</v>
      </c>
    </row>
    <row r="27" spans="1:7" ht="15" customHeight="1">
      <c r="B27" s="335" t="s">
        <v>38</v>
      </c>
      <c r="C27" s="335" t="s">
        <v>39</v>
      </c>
      <c r="D27" s="337">
        <v>46055</v>
      </c>
      <c r="E27" s="338">
        <v>0</v>
      </c>
      <c r="F27" s="345">
        <f t="shared" ref="F27:F40" si="2">D27</f>
        <v>46055</v>
      </c>
    </row>
    <row r="28" spans="1:7" ht="15" customHeight="1">
      <c r="B28" s="335" t="s">
        <v>424</v>
      </c>
      <c r="C28" s="335" t="s">
        <v>425</v>
      </c>
      <c r="D28" s="337">
        <v>1485908.56</v>
      </c>
      <c r="E28" s="338">
        <v>0</v>
      </c>
      <c r="F28" s="342">
        <f t="shared" si="2"/>
        <v>1485908.56</v>
      </c>
    </row>
    <row r="29" spans="1:7" ht="15" customHeight="1">
      <c r="B29" s="335" t="s">
        <v>40</v>
      </c>
      <c r="C29" s="335" t="s">
        <v>41</v>
      </c>
      <c r="D29" s="337">
        <v>2555621.71</v>
      </c>
      <c r="E29" s="338">
        <v>0</v>
      </c>
      <c r="F29" s="356">
        <f t="shared" si="2"/>
        <v>2555621.71</v>
      </c>
    </row>
    <row r="30" spans="1:7" ht="15" customHeight="1">
      <c r="B30" s="335" t="s">
        <v>412</v>
      </c>
      <c r="C30" s="335" t="s">
        <v>42</v>
      </c>
      <c r="D30" s="337">
        <v>21108.41</v>
      </c>
      <c r="E30" s="338">
        <v>0</v>
      </c>
      <c r="F30" s="341">
        <f t="shared" si="2"/>
        <v>21108.41</v>
      </c>
    </row>
    <row r="31" spans="1:7" ht="15" customHeight="1">
      <c r="B31" s="335" t="s">
        <v>43</v>
      </c>
      <c r="C31" s="335" t="s">
        <v>44</v>
      </c>
      <c r="D31" s="337">
        <v>1527358.21</v>
      </c>
      <c r="E31" s="338">
        <v>0</v>
      </c>
      <c r="F31" s="341">
        <f t="shared" si="2"/>
        <v>1527358.21</v>
      </c>
    </row>
    <row r="32" spans="1:7">
      <c r="B32" s="335" t="s">
        <v>423</v>
      </c>
      <c r="C32" s="335" t="s">
        <v>33</v>
      </c>
      <c r="D32" s="337">
        <v>32700</v>
      </c>
      <c r="E32" s="338">
        <v>0</v>
      </c>
      <c r="F32" s="345">
        <f t="shared" si="2"/>
        <v>32700</v>
      </c>
    </row>
    <row r="33" spans="2:7" ht="15" customHeight="1">
      <c r="B33" s="335" t="s">
        <v>444</v>
      </c>
      <c r="C33" s="335" t="s">
        <v>445</v>
      </c>
      <c r="D33" s="337">
        <v>20000</v>
      </c>
      <c r="E33" s="338">
        <v>0</v>
      </c>
      <c r="F33" s="342">
        <f t="shared" si="2"/>
        <v>20000</v>
      </c>
    </row>
    <row r="34" spans="2:7" ht="15" customHeight="1">
      <c r="B34" s="335" t="s">
        <v>46</v>
      </c>
      <c r="C34" s="335" t="s">
        <v>47</v>
      </c>
      <c r="D34" s="337">
        <v>2115854.56</v>
      </c>
      <c r="E34" s="338">
        <v>0</v>
      </c>
      <c r="F34" s="356">
        <f t="shared" si="2"/>
        <v>2115854.56</v>
      </c>
      <c r="G34" s="341">
        <f>SUM(F34+F29+F26)</f>
        <v>4858523.4799999995</v>
      </c>
    </row>
    <row r="35" spans="2:7" ht="15" customHeight="1">
      <c r="B35" s="335" t="s">
        <v>34</v>
      </c>
      <c r="C35" s="335" t="s">
        <v>35</v>
      </c>
      <c r="D35" s="337">
        <v>128928.22</v>
      </c>
      <c r="E35" s="338">
        <v>0</v>
      </c>
      <c r="F35" s="342">
        <f t="shared" si="2"/>
        <v>128928.22</v>
      </c>
    </row>
    <row r="36" spans="2:7" ht="15" customHeight="1">
      <c r="B36" s="335" t="s">
        <v>49</v>
      </c>
      <c r="C36" s="335" t="s">
        <v>50</v>
      </c>
      <c r="D36" s="337">
        <v>6000</v>
      </c>
      <c r="E36" s="338">
        <v>0</v>
      </c>
      <c r="F36" s="345">
        <f t="shared" si="2"/>
        <v>6000</v>
      </c>
    </row>
    <row r="37" spans="2:7">
      <c r="B37" s="335" t="s">
        <v>426</v>
      </c>
      <c r="C37" s="335" t="s">
        <v>427</v>
      </c>
      <c r="D37" s="337">
        <v>195958.8</v>
      </c>
      <c r="E37" s="338">
        <v>0</v>
      </c>
      <c r="F37" s="342">
        <f t="shared" si="2"/>
        <v>195958.8</v>
      </c>
    </row>
    <row r="38" spans="2:7" ht="15" customHeight="1">
      <c r="B38" s="335" t="s">
        <v>52</v>
      </c>
      <c r="C38" s="335" t="s">
        <v>53</v>
      </c>
      <c r="D38" s="337">
        <v>1513366.85</v>
      </c>
      <c r="E38" s="338">
        <v>0</v>
      </c>
      <c r="F38" s="342">
        <f t="shared" si="2"/>
        <v>1513366.85</v>
      </c>
    </row>
    <row r="39" spans="2:7" ht="15" customHeight="1">
      <c r="B39" s="335" t="s">
        <v>466</v>
      </c>
      <c r="C39" s="335" t="s">
        <v>467</v>
      </c>
      <c r="D39" s="337">
        <v>1615.14</v>
      </c>
      <c r="E39" s="338">
        <v>0</v>
      </c>
      <c r="F39" s="342">
        <f t="shared" si="2"/>
        <v>1615.14</v>
      </c>
      <c r="G39" s="341">
        <f>SUM(F39+F38+F37+F35+F33+F28)</f>
        <v>3345777.5700000003</v>
      </c>
    </row>
    <row r="40" spans="2:7" ht="15" customHeight="1">
      <c r="B40" s="335" t="s">
        <v>432</v>
      </c>
      <c r="C40" s="335" t="s">
        <v>433</v>
      </c>
      <c r="D40" s="337">
        <v>286050</v>
      </c>
      <c r="E40" s="338">
        <v>0</v>
      </c>
      <c r="F40" s="345">
        <f t="shared" si="2"/>
        <v>286050</v>
      </c>
      <c r="G40" s="341">
        <f>SUM(F40+F36+F32+F27)</f>
        <v>370805</v>
      </c>
    </row>
    <row r="41" spans="2:7">
      <c r="B41" s="336" t="s">
        <v>57</v>
      </c>
      <c r="C41" s="336" t="s">
        <v>58</v>
      </c>
      <c r="D41" s="339">
        <f>SUM(D9:D40)</f>
        <v>41742689.089999996</v>
      </c>
      <c r="E41" s="339">
        <f>SUM(E9:E40)</f>
        <v>41742689.089999996</v>
      </c>
      <c r="F41" s="341">
        <f>SUM(F9:F40)</f>
        <v>-5.7043507695198059E-9</v>
      </c>
    </row>
    <row r="42" spans="2:7" ht="15.75" customHeight="1"/>
    <row r="44" spans="2:7">
      <c r="D44" s="341">
        <f>D41-E41</f>
        <v>0</v>
      </c>
      <c r="F44" s="341">
        <f>SUM(F26:F40)</f>
        <v>10123572.67</v>
      </c>
    </row>
    <row r="45" spans="2:7">
      <c r="F45" s="332" t="s">
        <v>469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Impresion11/13/2024 2:02:53 PM &amp;R&amp;"Segoe UI,Regular"&amp;10 Pagina : 1 de 1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7"/>
  <sheetViews>
    <sheetView showGridLines="0" workbookViewId="0">
      <selection activeCell="A4" sqref="A4:F4"/>
    </sheetView>
  </sheetViews>
  <sheetFormatPr baseColWidth="10" defaultColWidth="11.42578125" defaultRowHeight="15"/>
  <cols>
    <col min="1" max="1" width="14.5703125" style="332" bestFit="1" customWidth="1"/>
    <col min="2" max="2" width="13.28515625" style="332" customWidth="1"/>
    <col min="3" max="3" width="52.140625" style="332" bestFit="1" customWidth="1"/>
    <col min="4" max="5" width="13.85546875" style="332" bestFit="1" customWidth="1"/>
    <col min="6" max="6" width="14.42578125" style="332" customWidth="1"/>
    <col min="7" max="8" width="14.85546875" style="332" bestFit="1" customWidth="1"/>
    <col min="9" max="16384" width="11.42578125" style="332"/>
  </cols>
  <sheetData>
    <row r="1" spans="1:7" ht="18.75" customHeight="1"/>
    <row r="2" spans="1:7" ht="26.1" customHeight="1">
      <c r="A2" s="481" t="s">
        <v>1</v>
      </c>
      <c r="B2" s="481"/>
      <c r="C2" s="481"/>
      <c r="D2" s="481"/>
      <c r="E2" s="481"/>
      <c r="F2" s="481"/>
    </row>
    <row r="3" spans="1:7" ht="22.9" customHeight="1">
      <c r="A3" s="481" t="s">
        <v>465</v>
      </c>
      <c r="B3" s="481"/>
      <c r="C3" s="481"/>
      <c r="D3" s="481"/>
      <c r="E3" s="481"/>
      <c r="F3" s="481"/>
    </row>
    <row r="4" spans="1:7" ht="14.25" customHeight="1">
      <c r="A4" s="481" t="s">
        <v>2</v>
      </c>
      <c r="B4" s="481"/>
      <c r="C4" s="481"/>
      <c r="D4" s="481"/>
      <c r="E4" s="481"/>
      <c r="F4" s="481"/>
    </row>
    <row r="5" spans="1:7" ht="18" customHeight="1"/>
    <row r="6" spans="1:7" ht="17.25" customHeight="1"/>
    <row r="7" spans="1:7" ht="15" customHeight="1"/>
    <row r="8" spans="1:7">
      <c r="A8" s="308" t="s">
        <v>428</v>
      </c>
      <c r="B8" s="334" t="s">
        <v>4</v>
      </c>
      <c r="C8" s="334" t="s">
        <v>5</v>
      </c>
      <c r="D8" s="334" t="s">
        <v>6</v>
      </c>
      <c r="E8" s="333" t="s">
        <v>7</v>
      </c>
      <c r="F8" s="305" t="s">
        <v>8</v>
      </c>
    </row>
    <row r="9" spans="1:7" ht="15" customHeight="1">
      <c r="A9" s="332">
        <v>186689.10000000006</v>
      </c>
      <c r="B9" s="335" t="s">
        <v>11</v>
      </c>
      <c r="C9" s="335" t="s">
        <v>12</v>
      </c>
      <c r="D9" s="337">
        <v>185790.47</v>
      </c>
      <c r="E9" s="338">
        <v>371467.78</v>
      </c>
      <c r="F9" s="152">
        <f>A9+D9-E9</f>
        <v>1011.7900000000373</v>
      </c>
    </row>
    <row r="10" spans="1:7" ht="15" customHeight="1">
      <c r="A10" s="332">
        <v>3947051.3600000017</v>
      </c>
      <c r="B10" s="335" t="s">
        <v>14</v>
      </c>
      <c r="C10" s="335" t="s">
        <v>15</v>
      </c>
      <c r="D10" s="337">
        <v>3942394.23</v>
      </c>
      <c r="E10" s="338">
        <v>7878556.21</v>
      </c>
      <c r="F10" s="152">
        <f t="shared" ref="F10:F17" si="0">A10+D10-E10</f>
        <v>10889.380000001751</v>
      </c>
    </row>
    <row r="11" spans="1:7" ht="15" customHeight="1">
      <c r="A11" s="332">
        <v>18757958.439999998</v>
      </c>
      <c r="B11" s="335" t="s">
        <v>9</v>
      </c>
      <c r="C11" s="335" t="s">
        <v>10</v>
      </c>
      <c r="D11" s="350">
        <v>12147532.800000001</v>
      </c>
      <c r="E11" s="338">
        <v>10979246.939999999</v>
      </c>
      <c r="F11" s="152">
        <f t="shared" si="0"/>
        <v>19926244.299999997</v>
      </c>
      <c r="G11" s="341">
        <f>SUM(F9:F11)</f>
        <v>19938145.469999999</v>
      </c>
    </row>
    <row r="12" spans="1:7" ht="15" customHeight="1">
      <c r="B12" s="149" t="s">
        <v>16</v>
      </c>
      <c r="C12" s="311" t="s">
        <v>17</v>
      </c>
      <c r="D12" s="304">
        <v>8789377.4299999997</v>
      </c>
      <c r="E12" s="349"/>
      <c r="F12" s="152">
        <f t="shared" si="0"/>
        <v>8789377.4299999997</v>
      </c>
    </row>
    <row r="13" spans="1:7" ht="15" customHeight="1">
      <c r="B13" s="163" t="s">
        <v>18</v>
      </c>
      <c r="C13" s="312" t="s">
        <v>19</v>
      </c>
      <c r="D13" s="351"/>
      <c r="E13" s="338"/>
      <c r="F13" s="152">
        <f t="shared" si="0"/>
        <v>0</v>
      </c>
    </row>
    <row r="14" spans="1:7" ht="15" customHeight="1">
      <c r="A14" s="337">
        <v>1685245.2399999998</v>
      </c>
      <c r="B14" s="250" t="s">
        <v>20</v>
      </c>
      <c r="C14" s="313" t="s">
        <v>21</v>
      </c>
      <c r="D14" s="337"/>
      <c r="E14" s="338"/>
      <c r="F14" s="152">
        <f t="shared" si="0"/>
        <v>1685245.2399999998</v>
      </c>
    </row>
    <row r="15" spans="1:7" ht="15" customHeight="1">
      <c r="A15" s="304">
        <v>6070784.4100000001</v>
      </c>
      <c r="B15" s="250" t="s">
        <v>22</v>
      </c>
      <c r="C15" s="313" t="s">
        <v>23</v>
      </c>
      <c r="D15" s="304"/>
      <c r="E15" s="338"/>
      <c r="F15" s="152">
        <f t="shared" si="0"/>
        <v>6070784.4100000001</v>
      </c>
    </row>
    <row r="16" spans="1:7" ht="15" customHeight="1">
      <c r="A16" s="337">
        <v>9011691.8699999973</v>
      </c>
      <c r="B16" s="250" t="s">
        <v>24</v>
      </c>
      <c r="C16" s="313" t="s">
        <v>25</v>
      </c>
      <c r="D16" s="337"/>
      <c r="E16" s="338"/>
      <c r="F16" s="152">
        <f t="shared" si="0"/>
        <v>9011691.8699999973</v>
      </c>
    </row>
    <row r="17" spans="1:8" ht="15" customHeight="1">
      <c r="A17" s="337">
        <v>1754702.25</v>
      </c>
      <c r="B17" s="163" t="s">
        <v>59</v>
      </c>
      <c r="C17" s="312" t="s">
        <v>60</v>
      </c>
      <c r="D17" s="337"/>
      <c r="E17" s="338"/>
      <c r="F17" s="152">
        <f t="shared" si="0"/>
        <v>1754702.25</v>
      </c>
      <c r="G17" s="341">
        <f>SUM(F14:F17)</f>
        <v>18522423.769999996</v>
      </c>
    </row>
    <row r="18" spans="1:8" ht="15" customHeight="1">
      <c r="B18" s="335" t="s">
        <v>421</v>
      </c>
      <c r="C18" s="335" t="s">
        <v>422</v>
      </c>
      <c r="D18" s="337">
        <v>140106.29999999999</v>
      </c>
      <c r="E18" s="338">
        <v>140106.29999999999</v>
      </c>
      <c r="F18" s="152">
        <f t="shared" ref="F18:F26" si="1">-(E18+A18-D18)</f>
        <v>0</v>
      </c>
    </row>
    <row r="19" spans="1:8" ht="15" customHeight="1">
      <c r="A19" s="332">
        <v>14223497.17</v>
      </c>
      <c r="B19" s="335" t="s">
        <v>28</v>
      </c>
      <c r="C19" s="335" t="s">
        <v>29</v>
      </c>
      <c r="D19" s="337">
        <v>12195144.09</v>
      </c>
      <c r="E19" s="338">
        <v>11657580.76</v>
      </c>
      <c r="F19" s="152">
        <f t="shared" si="1"/>
        <v>-13685933.84</v>
      </c>
    </row>
    <row r="20" spans="1:8" ht="15" customHeight="1">
      <c r="A20" s="340">
        <v>6405507.2000000002</v>
      </c>
      <c r="B20" s="335" t="s">
        <v>404</v>
      </c>
      <c r="C20" s="335" t="s">
        <v>405</v>
      </c>
      <c r="D20" s="337">
        <v>3592875.69</v>
      </c>
      <c r="E20" s="338">
        <v>763280.88</v>
      </c>
      <c r="F20" s="152">
        <f t="shared" si="1"/>
        <v>-3575912.39</v>
      </c>
    </row>
    <row r="21" spans="1:8" ht="15" customHeight="1">
      <c r="A21" s="332">
        <v>1059693.42</v>
      </c>
      <c r="B21" s="335" t="s">
        <v>406</v>
      </c>
      <c r="C21" s="335" t="s">
        <v>407</v>
      </c>
      <c r="D21" s="337">
        <v>0</v>
      </c>
      <c r="E21" s="338">
        <v>128928.22</v>
      </c>
      <c r="F21" s="152">
        <f t="shared" si="1"/>
        <v>-1188621.6399999999</v>
      </c>
      <c r="H21" s="340"/>
    </row>
    <row r="22" spans="1:8" ht="15" customHeight="1">
      <c r="A22" s="332">
        <v>651583.69999999995</v>
      </c>
      <c r="B22" s="335" t="s">
        <v>26</v>
      </c>
      <c r="C22" s="335" t="s">
        <v>27</v>
      </c>
      <c r="D22" s="337">
        <v>356533.82</v>
      </c>
      <c r="E22" s="338">
        <v>548424.85</v>
      </c>
      <c r="F22" s="152">
        <f t="shared" si="1"/>
        <v>-843474.72999999975</v>
      </c>
      <c r="H22" s="340"/>
    </row>
    <row r="23" spans="1:8" ht="15" customHeight="1">
      <c r="A23" s="332">
        <v>19073841.179999989</v>
      </c>
      <c r="B23" s="250" t="s">
        <v>61</v>
      </c>
      <c r="C23" s="313" t="s">
        <v>62</v>
      </c>
      <c r="D23" s="337"/>
      <c r="E23" s="338">
        <v>7574108.0100000054</v>
      </c>
      <c r="F23" s="152">
        <f t="shared" si="1"/>
        <v>-26647949.189999994</v>
      </c>
      <c r="H23" s="341"/>
    </row>
    <row r="24" spans="1:8" ht="15" customHeight="1">
      <c r="B24" s="147" t="s">
        <v>63</v>
      </c>
      <c r="C24" s="314" t="s">
        <v>64</v>
      </c>
      <c r="D24" s="337"/>
      <c r="E24" s="338"/>
      <c r="F24" s="152">
        <f t="shared" si="1"/>
        <v>0</v>
      </c>
      <c r="H24" s="340"/>
    </row>
    <row r="25" spans="1:8" ht="15" customHeight="1">
      <c r="B25" s="348" t="s">
        <v>429</v>
      </c>
      <c r="C25" s="348" t="s">
        <v>430</v>
      </c>
      <c r="D25" s="337"/>
      <c r="E25" s="347">
        <v>4128184.7</v>
      </c>
      <c r="F25" s="152">
        <f t="shared" si="1"/>
        <v>-4128184.7</v>
      </c>
      <c r="H25" s="341"/>
    </row>
    <row r="26" spans="1:8" ht="15" customHeight="1">
      <c r="B26" s="335" t="s">
        <v>30</v>
      </c>
      <c r="C26" s="335" t="s">
        <v>31</v>
      </c>
      <c r="D26" s="337">
        <v>0</v>
      </c>
      <c r="E26" s="347">
        <v>12147532.800000001</v>
      </c>
      <c r="F26" s="152">
        <f t="shared" si="1"/>
        <v>-12147532.800000001</v>
      </c>
      <c r="G26" s="341">
        <f>SUM(F25:F26)</f>
        <v>-16275717.5</v>
      </c>
    </row>
    <row r="27" spans="1:8" ht="15" customHeight="1">
      <c r="B27" s="335" t="s">
        <v>36</v>
      </c>
      <c r="C27" s="335" t="s">
        <v>37</v>
      </c>
      <c r="D27" s="337">
        <v>119732.01</v>
      </c>
      <c r="E27" s="338">
        <v>0</v>
      </c>
      <c r="F27" s="345">
        <f>D27</f>
        <v>119732.01</v>
      </c>
    </row>
    <row r="28" spans="1:8">
      <c r="B28" s="335" t="s">
        <v>38</v>
      </c>
      <c r="C28" s="335" t="s">
        <v>39</v>
      </c>
      <c r="D28" s="337">
        <v>1032421.92</v>
      </c>
      <c r="E28" s="338">
        <v>0</v>
      </c>
      <c r="F28" s="355">
        <f t="shared" ref="F28:F43" si="2">D28</f>
        <v>1032421.92</v>
      </c>
    </row>
    <row r="29" spans="1:8">
      <c r="B29" s="335" t="s">
        <v>424</v>
      </c>
      <c r="C29" s="335" t="s">
        <v>425</v>
      </c>
      <c r="D29" s="337">
        <v>1451818.89</v>
      </c>
      <c r="E29" s="338">
        <v>0</v>
      </c>
      <c r="F29" s="342">
        <f t="shared" si="2"/>
        <v>1451818.89</v>
      </c>
    </row>
    <row r="30" spans="1:8" ht="15" customHeight="1">
      <c r="B30" s="335" t="s">
        <v>40</v>
      </c>
      <c r="C30" s="335" t="s">
        <v>41</v>
      </c>
      <c r="D30" s="337">
        <v>1675191.31</v>
      </c>
      <c r="E30" s="338">
        <v>0</v>
      </c>
      <c r="F30" s="345">
        <f t="shared" si="2"/>
        <v>1675191.31</v>
      </c>
    </row>
    <row r="31" spans="1:8" ht="15" customHeight="1">
      <c r="B31" s="335" t="s">
        <v>412</v>
      </c>
      <c r="C31" s="335" t="s">
        <v>42</v>
      </c>
      <c r="D31" s="337">
        <v>30315.040000000001</v>
      </c>
      <c r="E31" s="338">
        <v>0</v>
      </c>
      <c r="F31" s="354">
        <f t="shared" si="2"/>
        <v>30315.040000000001</v>
      </c>
    </row>
    <row r="32" spans="1:8" ht="15" customHeight="1">
      <c r="B32" s="335" t="s">
        <v>43</v>
      </c>
      <c r="C32" s="335" t="s">
        <v>44</v>
      </c>
      <c r="D32" s="337">
        <v>378467</v>
      </c>
      <c r="E32" s="338">
        <v>0</v>
      </c>
      <c r="F32" s="353">
        <f t="shared" si="2"/>
        <v>378467</v>
      </c>
    </row>
    <row r="33" spans="2:7" ht="15" customHeight="1">
      <c r="B33" s="335" t="s">
        <v>415</v>
      </c>
      <c r="C33" s="335" t="s">
        <v>416</v>
      </c>
      <c r="D33" s="337">
        <v>163682.87</v>
      </c>
      <c r="E33" s="338">
        <v>0</v>
      </c>
      <c r="F33" s="342">
        <f t="shared" si="2"/>
        <v>163682.87</v>
      </c>
    </row>
    <row r="34" spans="2:7" ht="15" customHeight="1">
      <c r="B34" s="335" t="s">
        <v>417</v>
      </c>
      <c r="C34" s="335" t="s">
        <v>418</v>
      </c>
      <c r="D34" s="337">
        <v>27590.09</v>
      </c>
      <c r="E34" s="338">
        <v>0</v>
      </c>
      <c r="F34" s="342">
        <f t="shared" si="2"/>
        <v>27590.09</v>
      </c>
    </row>
    <row r="35" spans="2:7" ht="15" customHeight="1">
      <c r="B35" s="335" t="s">
        <v>419</v>
      </c>
      <c r="C35" s="335" t="s">
        <v>420</v>
      </c>
      <c r="D35" s="337">
        <v>163513.9</v>
      </c>
      <c r="E35" s="338">
        <v>0</v>
      </c>
      <c r="F35" s="342">
        <f t="shared" si="2"/>
        <v>163513.9</v>
      </c>
    </row>
    <row r="36" spans="2:7">
      <c r="B36" s="335" t="s">
        <v>423</v>
      </c>
      <c r="C36" s="335" t="s">
        <v>33</v>
      </c>
      <c r="D36" s="337">
        <v>17800</v>
      </c>
      <c r="E36" s="338">
        <v>0</v>
      </c>
      <c r="F36" s="355">
        <f t="shared" si="2"/>
        <v>17800</v>
      </c>
    </row>
    <row r="37" spans="2:7" ht="15" customHeight="1">
      <c r="B37" s="335" t="s">
        <v>463</v>
      </c>
      <c r="C37" s="335" t="s">
        <v>464</v>
      </c>
      <c r="D37" s="337">
        <v>272448</v>
      </c>
      <c r="E37" s="338">
        <v>0</v>
      </c>
      <c r="F37" s="355">
        <f t="shared" si="2"/>
        <v>272448</v>
      </c>
    </row>
    <row r="38" spans="2:7">
      <c r="B38" s="335" t="s">
        <v>46</v>
      </c>
      <c r="C38" s="335" t="s">
        <v>47</v>
      </c>
      <c r="D38" s="337">
        <v>6780944.4000000004</v>
      </c>
      <c r="E38" s="338">
        <v>0</v>
      </c>
      <c r="F38" s="345">
        <f t="shared" si="2"/>
        <v>6780944.4000000004</v>
      </c>
      <c r="G38" s="341">
        <f>SUM(F38+F30+F27)</f>
        <v>8575867.7200000007</v>
      </c>
    </row>
    <row r="39" spans="2:7">
      <c r="B39" s="335" t="s">
        <v>34</v>
      </c>
      <c r="C39" s="335" t="s">
        <v>35</v>
      </c>
      <c r="D39" s="337">
        <v>128928.22</v>
      </c>
      <c r="E39" s="338">
        <v>0</v>
      </c>
      <c r="F39" s="342">
        <f t="shared" si="2"/>
        <v>128928.22</v>
      </c>
    </row>
    <row r="40" spans="2:7" ht="15" customHeight="1">
      <c r="B40" s="335" t="s">
        <v>438</v>
      </c>
      <c r="C40" s="335" t="s">
        <v>439</v>
      </c>
      <c r="D40" s="337">
        <v>391000</v>
      </c>
      <c r="E40" s="338">
        <v>0</v>
      </c>
      <c r="F40" s="355">
        <f t="shared" si="2"/>
        <v>391000</v>
      </c>
    </row>
    <row r="41" spans="2:7">
      <c r="B41" s="335" t="s">
        <v>426</v>
      </c>
      <c r="C41" s="335" t="s">
        <v>427</v>
      </c>
      <c r="D41" s="337">
        <v>1368023.95</v>
      </c>
      <c r="E41" s="338">
        <v>0</v>
      </c>
      <c r="F41" s="342">
        <f t="shared" si="2"/>
        <v>1368023.95</v>
      </c>
    </row>
    <row r="42" spans="2:7">
      <c r="B42" s="335" t="s">
        <v>52</v>
      </c>
      <c r="C42" s="335" t="s">
        <v>53</v>
      </c>
      <c r="D42" s="337">
        <v>648935.02</v>
      </c>
      <c r="E42" s="338">
        <v>0</v>
      </c>
      <c r="F42" s="342">
        <f t="shared" si="2"/>
        <v>648935.02</v>
      </c>
      <c r="G42" s="341">
        <f>SUM(F42+F41+F39+F35+F33+F34+F29)</f>
        <v>3952492.9399999995</v>
      </c>
    </row>
    <row r="43" spans="2:7">
      <c r="B43" s="335" t="s">
        <v>432</v>
      </c>
      <c r="C43" s="335" t="s">
        <v>433</v>
      </c>
      <c r="D43" s="337">
        <v>316850</v>
      </c>
      <c r="E43" s="338">
        <v>0</v>
      </c>
      <c r="F43" s="355">
        <f t="shared" si="2"/>
        <v>316850</v>
      </c>
      <c r="G43" s="341">
        <f>SUM(F43+F40+F37+F36+F28)</f>
        <v>2030519.92</v>
      </c>
    </row>
    <row r="44" spans="2:7">
      <c r="B44" s="336" t="s">
        <v>57</v>
      </c>
      <c r="C44" s="346" t="s">
        <v>58</v>
      </c>
      <c r="D44" s="339">
        <f>SUM(D9:D43)</f>
        <v>56317417.450000003</v>
      </c>
      <c r="E44" s="339">
        <f>SUM(E9:E43)</f>
        <v>56317417.450000003</v>
      </c>
      <c r="F44" s="352">
        <f>SUM(F9:F43)</f>
        <v>2.5611370801925659E-9</v>
      </c>
    </row>
    <row r="45" spans="2:7" ht="18" customHeight="1">
      <c r="D45" s="340"/>
      <c r="E45" s="340"/>
    </row>
    <row r="47" spans="2:7">
      <c r="D47" s="341" t="s">
        <v>102</v>
      </c>
      <c r="F47" s="341">
        <f>SUM(F27:F43)</f>
        <v>14967662.619999999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Impresion10/14/2024 2:33:02 PM &amp;R&amp;"Segoe UI,Regular"&amp;10 Pagina : 1 de 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1"/>
  <sheetViews>
    <sheetView showGridLines="0" workbookViewId="0">
      <pane xSplit="2" ySplit="8" topLeftCell="C15" activePane="bottomRight" state="frozen"/>
      <selection pane="topRight" activeCell="C1" sqref="C1"/>
      <selection pane="bottomLeft" activeCell="A11" sqref="A11"/>
      <selection pane="bottomRight" activeCell="F22" sqref="F22"/>
    </sheetView>
  </sheetViews>
  <sheetFormatPr baseColWidth="10" defaultColWidth="11.42578125" defaultRowHeight="15"/>
  <cols>
    <col min="1" max="1" width="15.7109375" style="332" customWidth="1"/>
    <col min="2" max="2" width="14.42578125" style="332" customWidth="1"/>
    <col min="3" max="3" width="41" style="332" customWidth="1"/>
    <col min="4" max="5" width="14.28515625" style="332" bestFit="1" customWidth="1"/>
    <col min="6" max="6" width="18" style="332" customWidth="1"/>
    <col min="7" max="7" width="14.140625" style="332" customWidth="1"/>
    <col min="8" max="16384" width="11.42578125" style="332"/>
  </cols>
  <sheetData>
    <row r="1" spans="1:7" ht="21" customHeight="1"/>
    <row r="2" spans="1:7" ht="19.5" customHeight="1">
      <c r="A2" s="481" t="s">
        <v>1</v>
      </c>
      <c r="B2" s="481"/>
      <c r="C2" s="481"/>
      <c r="D2" s="481"/>
      <c r="E2" s="481"/>
      <c r="F2" s="481"/>
    </row>
    <row r="3" spans="1:7" ht="22.9" customHeight="1">
      <c r="A3" s="481" t="s">
        <v>462</v>
      </c>
      <c r="B3" s="481"/>
      <c r="C3" s="481"/>
      <c r="D3" s="481"/>
      <c r="E3" s="481"/>
      <c r="F3" s="481"/>
    </row>
    <row r="4" spans="1:7" ht="15.75" customHeight="1">
      <c r="A4" s="481" t="s">
        <v>2</v>
      </c>
      <c r="B4" s="481"/>
      <c r="C4" s="481"/>
      <c r="D4" s="481"/>
      <c r="E4" s="481"/>
      <c r="F4" s="481"/>
    </row>
    <row r="5" spans="1:7" ht="18" customHeight="1"/>
    <row r="7" spans="1:7" ht="14.25" customHeight="1"/>
    <row r="8" spans="1:7">
      <c r="A8" s="308" t="s">
        <v>428</v>
      </c>
      <c r="B8" s="334" t="s">
        <v>4</v>
      </c>
      <c r="C8" s="334" t="s">
        <v>5</v>
      </c>
      <c r="D8" s="334" t="s">
        <v>6</v>
      </c>
      <c r="E8" s="333" t="s">
        <v>7</v>
      </c>
      <c r="F8" s="305" t="s">
        <v>8</v>
      </c>
    </row>
    <row r="9" spans="1:7" ht="15" customHeight="1">
      <c r="A9" s="340">
        <v>1520.4700000000012</v>
      </c>
      <c r="B9" s="335" t="s">
        <v>11</v>
      </c>
      <c r="C9" s="335" t="s">
        <v>12</v>
      </c>
      <c r="D9" s="337">
        <v>371551.71</v>
      </c>
      <c r="E9" s="338">
        <v>186383.08</v>
      </c>
      <c r="F9" s="152">
        <f>A9+D9-E9</f>
        <v>186689.10000000006</v>
      </c>
    </row>
    <row r="10" spans="1:7" ht="15" customHeight="1">
      <c r="A10" s="340">
        <v>5768.2900000018999</v>
      </c>
      <c r="B10" s="335" t="s">
        <v>14</v>
      </c>
      <c r="C10" s="335" t="s">
        <v>15</v>
      </c>
      <c r="D10" s="337">
        <v>7882284.6299999999</v>
      </c>
      <c r="E10" s="338">
        <v>3941001.56</v>
      </c>
      <c r="F10" s="152">
        <f t="shared" ref="F10:F12" si="0">A10+D10-E10</f>
        <v>3947051.3600000017</v>
      </c>
    </row>
    <row r="11" spans="1:7" ht="15" customHeight="1">
      <c r="A11" s="340">
        <v>16196882.119999999</v>
      </c>
      <c r="B11" s="335" t="s">
        <v>9</v>
      </c>
      <c r="C11" s="335" t="s">
        <v>10</v>
      </c>
      <c r="D11" s="337">
        <v>9018812.1400000006</v>
      </c>
      <c r="E11" s="338">
        <v>6457735.8200000003</v>
      </c>
      <c r="F11" s="152">
        <f t="shared" si="0"/>
        <v>18757958.439999998</v>
      </c>
      <c r="G11" s="341">
        <f>SUM(F9:F11)</f>
        <v>22891698.899999999</v>
      </c>
    </row>
    <row r="12" spans="1:7" ht="15" customHeight="1">
      <c r="A12" s="340"/>
      <c r="B12" s="149" t="s">
        <v>16</v>
      </c>
      <c r="C12" s="311" t="s">
        <v>17</v>
      </c>
      <c r="D12" s="337">
        <v>10125703.189999999</v>
      </c>
      <c r="E12" s="338"/>
      <c r="F12" s="152">
        <f t="shared" si="0"/>
        <v>10125703.189999999</v>
      </c>
    </row>
    <row r="13" spans="1:7" ht="15" customHeight="1">
      <c r="A13" s="340"/>
      <c r="B13" s="163" t="s">
        <v>18</v>
      </c>
      <c r="C13" s="312" t="s">
        <v>19</v>
      </c>
      <c r="D13" s="337"/>
      <c r="E13" s="338"/>
      <c r="F13" s="152">
        <f t="shared" ref="F13:F17" si="1">A13+D13-E13</f>
        <v>0</v>
      </c>
    </row>
    <row r="14" spans="1:7" ht="15" customHeight="1">
      <c r="A14" s="340">
        <v>1685314.4</v>
      </c>
      <c r="B14" s="250" t="s">
        <v>20</v>
      </c>
      <c r="C14" s="313" t="s">
        <v>21</v>
      </c>
      <c r="D14" s="337"/>
      <c r="E14" s="338"/>
      <c r="F14" s="152">
        <f t="shared" si="1"/>
        <v>1685314.4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7"/>
      <c r="E15" s="338"/>
      <c r="F15" s="152">
        <f t="shared" si="1"/>
        <v>6070784.4100000001</v>
      </c>
    </row>
    <row r="16" spans="1:7" ht="15" customHeight="1">
      <c r="A16" s="340">
        <v>9378170.8699999973</v>
      </c>
      <c r="B16" s="250" t="s">
        <v>24</v>
      </c>
      <c r="C16" s="313" t="s">
        <v>25</v>
      </c>
      <c r="D16" s="337"/>
      <c r="E16" s="338"/>
      <c r="F16" s="152">
        <f t="shared" si="1"/>
        <v>9378170.8699999973</v>
      </c>
    </row>
    <row r="17" spans="1:7" ht="15" customHeight="1">
      <c r="A17" s="340">
        <v>1345990.2599999998</v>
      </c>
      <c r="B17" s="163" t="s">
        <v>59</v>
      </c>
      <c r="C17" s="312" t="s">
        <v>60</v>
      </c>
      <c r="D17" s="337"/>
      <c r="E17" s="338"/>
      <c r="F17" s="152">
        <f t="shared" si="1"/>
        <v>1345990.2599999998</v>
      </c>
      <c r="G17" s="341">
        <f>SUM(F14:F17)</f>
        <v>18480259.939999998</v>
      </c>
    </row>
    <row r="18" spans="1:7" ht="15" customHeight="1">
      <c r="B18" s="335" t="s">
        <v>421</v>
      </c>
      <c r="C18" s="335" t="s">
        <v>422</v>
      </c>
      <c r="D18" s="337">
        <v>0</v>
      </c>
      <c r="E18" s="338">
        <v>140106.29999999999</v>
      </c>
      <c r="F18" s="152">
        <f t="shared" ref="F18:F25" si="2">-(E18+A18-D18)</f>
        <v>-140106.29999999999</v>
      </c>
    </row>
    <row r="19" spans="1:7" ht="15" customHeight="1">
      <c r="A19" s="332">
        <v>3761515.34</v>
      </c>
      <c r="B19" s="335" t="s">
        <v>28</v>
      </c>
      <c r="C19" s="335" t="s">
        <v>29</v>
      </c>
      <c r="D19" s="337">
        <v>8350777.0999999996</v>
      </c>
      <c r="E19" s="338">
        <v>18812758.93</v>
      </c>
      <c r="F19" s="152">
        <f t="shared" si="2"/>
        <v>-14223497.17</v>
      </c>
    </row>
    <row r="20" spans="1:7" ht="15" customHeight="1">
      <c r="A20" s="332">
        <v>5642226.3200000003</v>
      </c>
      <c r="B20" s="335" t="s">
        <v>404</v>
      </c>
      <c r="C20" s="335" t="s">
        <v>405</v>
      </c>
      <c r="D20" s="337">
        <v>0</v>
      </c>
      <c r="E20" s="338">
        <v>763280.88</v>
      </c>
      <c r="F20" s="152">
        <f t="shared" si="2"/>
        <v>-6405507.2000000002</v>
      </c>
    </row>
    <row r="21" spans="1:7" ht="15" customHeight="1">
      <c r="A21" s="332">
        <v>927549.58</v>
      </c>
      <c r="B21" s="335" t="s">
        <v>406</v>
      </c>
      <c r="C21" s="335" t="s">
        <v>407</v>
      </c>
      <c r="D21" s="337">
        <v>0</v>
      </c>
      <c r="E21" s="338">
        <v>132143.84</v>
      </c>
      <c r="F21" s="152">
        <f t="shared" si="2"/>
        <v>-1059693.42</v>
      </c>
    </row>
    <row r="22" spans="1:7" ht="15" customHeight="1">
      <c r="A22" s="332">
        <v>589001.96</v>
      </c>
      <c r="B22" s="335" t="s">
        <v>26</v>
      </c>
      <c r="C22" s="335" t="s">
        <v>27</v>
      </c>
      <c r="D22" s="337">
        <v>315967.17</v>
      </c>
      <c r="E22" s="338">
        <v>378548.91</v>
      </c>
      <c r="F22" s="152">
        <f t="shared" si="2"/>
        <v>-651583.69999999995</v>
      </c>
    </row>
    <row r="23" spans="1:7" ht="15" customHeight="1">
      <c r="A23" s="332">
        <v>23764137.619999975</v>
      </c>
      <c r="B23" s="250" t="s">
        <v>61</v>
      </c>
      <c r="C23" s="313" t="s">
        <v>62</v>
      </c>
      <c r="D23" s="337"/>
      <c r="E23" s="338">
        <v>10125703.19000002</v>
      </c>
      <c r="F23" s="152">
        <f t="shared" si="2"/>
        <v>-33889840.809999995</v>
      </c>
    </row>
    <row r="24" spans="1:7" ht="15" customHeight="1">
      <c r="B24" s="147" t="s">
        <v>63</v>
      </c>
      <c r="C24" s="314" t="s">
        <v>64</v>
      </c>
      <c r="D24" s="337"/>
      <c r="E24" s="338"/>
      <c r="F24" s="152">
        <f t="shared" si="2"/>
        <v>0</v>
      </c>
    </row>
    <row r="25" spans="1:7" ht="15" customHeight="1">
      <c r="B25" s="335" t="s">
        <v>30</v>
      </c>
      <c r="C25" s="335" t="s">
        <v>31</v>
      </c>
      <c r="D25" s="337">
        <v>0</v>
      </c>
      <c r="E25" s="338">
        <v>17272648.48</v>
      </c>
      <c r="F25" s="152">
        <f t="shared" si="2"/>
        <v>-17272648.48</v>
      </c>
    </row>
    <row r="26" spans="1:7" ht="15" customHeight="1">
      <c r="B26" s="335" t="s">
        <v>36</v>
      </c>
      <c r="C26" s="335" t="s">
        <v>37</v>
      </c>
      <c r="D26" s="337">
        <v>129029.03</v>
      </c>
      <c r="E26" s="338">
        <v>0</v>
      </c>
      <c r="F26" s="344">
        <f>D26</f>
        <v>129029.03</v>
      </c>
    </row>
    <row r="27" spans="1:7" ht="15" customHeight="1">
      <c r="B27" s="335" t="s">
        <v>38</v>
      </c>
      <c r="C27" s="335" t="s">
        <v>39</v>
      </c>
      <c r="D27" s="337">
        <v>675714</v>
      </c>
      <c r="E27" s="338">
        <v>0</v>
      </c>
      <c r="F27" s="343">
        <f t="shared" ref="F27:F37" si="3">D27</f>
        <v>675714</v>
      </c>
    </row>
    <row r="28" spans="1:7" ht="15" customHeight="1">
      <c r="B28" s="335" t="s">
        <v>424</v>
      </c>
      <c r="C28" s="335" t="s">
        <v>425</v>
      </c>
      <c r="D28" s="337">
        <v>763280.88</v>
      </c>
      <c r="E28" s="338">
        <v>0</v>
      </c>
      <c r="F28" s="342">
        <f t="shared" si="3"/>
        <v>763280.88</v>
      </c>
    </row>
    <row r="29" spans="1:7" ht="15" customHeight="1">
      <c r="B29" s="335" t="s">
        <v>40</v>
      </c>
      <c r="C29" s="335" t="s">
        <v>41</v>
      </c>
      <c r="D29" s="337">
        <v>4730806.7300000004</v>
      </c>
      <c r="E29" s="338">
        <v>0</v>
      </c>
      <c r="F29" s="344">
        <f t="shared" si="3"/>
        <v>4730806.7300000004</v>
      </c>
    </row>
    <row r="30" spans="1:7" ht="15" customHeight="1">
      <c r="B30" s="335" t="s">
        <v>412</v>
      </c>
      <c r="C30" s="335" t="s">
        <v>42</v>
      </c>
      <c r="D30" s="337">
        <v>18141.740000000002</v>
      </c>
      <c r="E30" s="338">
        <v>0</v>
      </c>
      <c r="F30" s="341">
        <f t="shared" si="3"/>
        <v>18141.740000000002</v>
      </c>
    </row>
    <row r="31" spans="1:7" ht="15" customHeight="1">
      <c r="B31" s="335" t="s">
        <v>43</v>
      </c>
      <c r="C31" s="335" t="s">
        <v>44</v>
      </c>
      <c r="D31" s="337">
        <v>992221.21</v>
      </c>
      <c r="E31" s="338">
        <v>0</v>
      </c>
      <c r="F31" s="345">
        <f t="shared" si="3"/>
        <v>992221.21</v>
      </c>
    </row>
    <row r="32" spans="1:7" ht="15" customHeight="1">
      <c r="B32" s="335" t="s">
        <v>444</v>
      </c>
      <c r="C32" s="335" t="s">
        <v>445</v>
      </c>
      <c r="D32" s="337">
        <v>53974.01</v>
      </c>
      <c r="E32" s="338">
        <v>0</v>
      </c>
      <c r="F32" s="342">
        <f t="shared" si="3"/>
        <v>53974.01</v>
      </c>
    </row>
    <row r="33" spans="2:7" ht="15" customHeight="1">
      <c r="B33" s="335" t="s">
        <v>46</v>
      </c>
      <c r="C33" s="335" t="s">
        <v>47</v>
      </c>
      <c r="D33" s="337">
        <v>12362487.960000001</v>
      </c>
      <c r="E33" s="338">
        <v>0</v>
      </c>
      <c r="F33" s="344">
        <f t="shared" si="3"/>
        <v>12362487.960000001</v>
      </c>
      <c r="G33" s="341">
        <f>SUM(F33+F29+F26)</f>
        <v>17222323.720000003</v>
      </c>
    </row>
    <row r="34" spans="2:7" ht="15" customHeight="1">
      <c r="B34" s="335" t="s">
        <v>34</v>
      </c>
      <c r="C34" s="335" t="s">
        <v>35</v>
      </c>
      <c r="D34" s="337">
        <v>132143.84</v>
      </c>
      <c r="E34" s="338">
        <v>0</v>
      </c>
      <c r="F34" s="342">
        <f t="shared" si="3"/>
        <v>132143.84</v>
      </c>
    </row>
    <row r="35" spans="2:7">
      <c r="B35" s="335" t="s">
        <v>426</v>
      </c>
      <c r="C35" s="335" t="s">
        <v>427</v>
      </c>
      <c r="D35" s="337">
        <v>1350515.33</v>
      </c>
      <c r="E35" s="338">
        <v>0</v>
      </c>
      <c r="F35" s="342">
        <f t="shared" si="3"/>
        <v>1350515.33</v>
      </c>
    </row>
    <row r="36" spans="2:7" ht="15" customHeight="1">
      <c r="B36" s="335" t="s">
        <v>52</v>
      </c>
      <c r="C36" s="335" t="s">
        <v>53</v>
      </c>
      <c r="D36" s="337">
        <v>798450.32</v>
      </c>
      <c r="E36" s="338">
        <v>0</v>
      </c>
      <c r="F36" s="342">
        <f t="shared" si="3"/>
        <v>798450.32</v>
      </c>
      <c r="G36" s="341">
        <f>SUM(F36+F35+F34+F32+F28)</f>
        <v>3098364.3799999994</v>
      </c>
    </row>
    <row r="37" spans="2:7" ht="15" customHeight="1">
      <c r="B37" s="335" t="s">
        <v>432</v>
      </c>
      <c r="C37" s="335" t="s">
        <v>433</v>
      </c>
      <c r="D37" s="337">
        <v>138450</v>
      </c>
      <c r="E37" s="338">
        <v>0</v>
      </c>
      <c r="F37" s="343">
        <f t="shared" si="3"/>
        <v>138450</v>
      </c>
      <c r="G37" s="341">
        <f>SUM(F37+F27)</f>
        <v>814164</v>
      </c>
    </row>
    <row r="38" spans="2:7">
      <c r="B38" s="336" t="s">
        <v>57</v>
      </c>
      <c r="C38" s="336" t="s">
        <v>58</v>
      </c>
      <c r="D38" s="339">
        <f>SUM(D9:D37)</f>
        <v>58210310.990000017</v>
      </c>
      <c r="E38" s="339">
        <f>SUM(E9:E37)</f>
        <v>58210310.990000024</v>
      </c>
      <c r="F38" s="341">
        <f>SUM(F9:F37)</f>
        <v>-4.0745362639427185E-9</v>
      </c>
    </row>
    <row r="39" spans="2:7" ht="13.5" customHeight="1"/>
    <row r="40" spans="2:7" ht="18.75" customHeight="1">
      <c r="D40" s="341">
        <f>D38-E38</f>
        <v>0</v>
      </c>
    </row>
    <row r="41" spans="2:7">
      <c r="F41" s="341">
        <f>SUM(F26:F37)</f>
        <v>22145215.050000004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Impresion9/10/2024 10:21:44 AM &amp;R&amp;"Segoe UI,Regular"&amp;10 Pagina : 1 de 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7"/>
  <sheetViews>
    <sheetView showGridLines="0" workbookViewId="0">
      <pane xSplit="2" ySplit="7" topLeftCell="C14" activePane="bottomRight" state="frozen"/>
      <selection pane="topRight" activeCell="C1" sqref="C1"/>
      <selection pane="bottomLeft" activeCell="A9" sqref="A9"/>
      <selection pane="bottomRight" activeCell="A4" sqref="A4:F4"/>
    </sheetView>
  </sheetViews>
  <sheetFormatPr baseColWidth="10" defaultColWidth="11.42578125" defaultRowHeight="15"/>
  <cols>
    <col min="1" max="1" width="16.85546875" style="327" customWidth="1"/>
    <col min="2" max="2" width="20.42578125" style="319" customWidth="1"/>
    <col min="3" max="3" width="45.5703125" style="319" customWidth="1"/>
    <col min="4" max="4" width="16" style="319" customWidth="1"/>
    <col min="5" max="5" width="14.28515625" style="319" bestFit="1" customWidth="1"/>
    <col min="6" max="6" width="16" style="319" customWidth="1"/>
    <col min="7" max="7" width="16.7109375" style="319" customWidth="1"/>
    <col min="8" max="16384" width="11.42578125" style="319"/>
  </cols>
  <sheetData>
    <row r="1" spans="1:7" ht="18.75" customHeight="1"/>
    <row r="2" spans="1:7" ht="18.75" customHeight="1">
      <c r="A2" s="481" t="s">
        <v>1</v>
      </c>
      <c r="B2" s="481"/>
      <c r="C2" s="481"/>
      <c r="D2" s="481"/>
      <c r="E2" s="481"/>
      <c r="F2" s="481"/>
    </row>
    <row r="3" spans="1:7" ht="18.75" customHeight="1">
      <c r="A3" s="481" t="s">
        <v>461</v>
      </c>
      <c r="B3" s="481"/>
      <c r="C3" s="481"/>
      <c r="D3" s="481"/>
      <c r="E3" s="481"/>
      <c r="F3" s="481"/>
    </row>
    <row r="4" spans="1:7" ht="18.75" customHeight="1">
      <c r="A4" s="481" t="s">
        <v>2</v>
      </c>
      <c r="B4" s="481"/>
      <c r="C4" s="481"/>
      <c r="D4" s="481"/>
      <c r="E4" s="481"/>
      <c r="F4" s="481"/>
    </row>
    <row r="5" spans="1:7" ht="18.75" customHeight="1"/>
    <row r="6" spans="1:7" ht="18.75" customHeight="1"/>
    <row r="7" spans="1:7">
      <c r="A7" s="308" t="s">
        <v>428</v>
      </c>
      <c r="B7" s="320" t="s">
        <v>4</v>
      </c>
      <c r="C7" s="320" t="s">
        <v>5</v>
      </c>
      <c r="D7" s="320" t="s">
        <v>6</v>
      </c>
      <c r="E7" s="321" t="s">
        <v>7</v>
      </c>
      <c r="F7" s="305" t="s">
        <v>8</v>
      </c>
    </row>
    <row r="8" spans="1:7" ht="15" customHeight="1">
      <c r="A8" s="327">
        <v>1203.179999999993</v>
      </c>
      <c r="B8" s="322" t="s">
        <v>11</v>
      </c>
      <c r="C8" s="322" t="s">
        <v>12</v>
      </c>
      <c r="D8" s="324">
        <v>185342.22</v>
      </c>
      <c r="E8" s="325">
        <v>185024.93</v>
      </c>
      <c r="F8" s="152">
        <f>A8+D8-E8</f>
        <v>1520.4700000000012</v>
      </c>
    </row>
    <row r="9" spans="1:7" ht="15" customHeight="1">
      <c r="A9" s="327">
        <v>5316.1400000015274</v>
      </c>
      <c r="B9" s="322" t="s">
        <v>14</v>
      </c>
      <c r="C9" s="322" t="s">
        <v>15</v>
      </c>
      <c r="D9" s="324">
        <v>3941910.22</v>
      </c>
      <c r="E9" s="325">
        <v>3941458.07</v>
      </c>
      <c r="F9" s="152">
        <f t="shared" ref="F9:F16" si="0">A9+D9-E9</f>
        <v>5768.2900000018999</v>
      </c>
    </row>
    <row r="10" spans="1:7" ht="15" customHeight="1">
      <c r="A10" s="327">
        <v>15193264.040000007</v>
      </c>
      <c r="B10" s="322" t="s">
        <v>9</v>
      </c>
      <c r="C10" s="322" t="s">
        <v>10</v>
      </c>
      <c r="D10" s="324">
        <v>8106573.5999999996</v>
      </c>
      <c r="E10" s="325">
        <v>7102855.4000000004</v>
      </c>
      <c r="F10" s="152">
        <f t="shared" si="0"/>
        <v>16196982.240000008</v>
      </c>
      <c r="G10" s="328">
        <f>SUM(F8:F10)</f>
        <v>16204271.000000009</v>
      </c>
    </row>
    <row r="11" spans="1:7" ht="15" customHeight="1">
      <c r="B11" s="149" t="s">
        <v>16</v>
      </c>
      <c r="C11" s="311" t="s">
        <v>17</v>
      </c>
      <c r="D11" s="324">
        <v>13291710.59</v>
      </c>
      <c r="E11" s="325"/>
      <c r="F11" s="152">
        <f t="shared" si="0"/>
        <v>13291710.59</v>
      </c>
    </row>
    <row r="12" spans="1:7" ht="15" customHeight="1">
      <c r="B12" s="163" t="s">
        <v>18</v>
      </c>
      <c r="C12" s="312" t="s">
        <v>19</v>
      </c>
      <c r="D12" s="324"/>
      <c r="E12" s="325"/>
      <c r="F12" s="152">
        <f t="shared" si="0"/>
        <v>0</v>
      </c>
    </row>
    <row r="13" spans="1:7" ht="15" customHeight="1">
      <c r="A13" s="327">
        <v>1672241.7000000002</v>
      </c>
      <c r="B13" s="250" t="s">
        <v>20</v>
      </c>
      <c r="C13" s="313" t="s">
        <v>21</v>
      </c>
      <c r="D13" s="324"/>
      <c r="E13" s="325"/>
      <c r="F13" s="152">
        <f t="shared" si="0"/>
        <v>1672241.7000000002</v>
      </c>
    </row>
    <row r="14" spans="1:7" ht="15" customHeight="1">
      <c r="A14" s="327">
        <v>6630192.8799999999</v>
      </c>
      <c r="B14" s="250" t="s">
        <v>22</v>
      </c>
      <c r="C14" s="313" t="s">
        <v>23</v>
      </c>
      <c r="D14" s="324"/>
      <c r="E14" s="325"/>
      <c r="F14" s="152">
        <f t="shared" si="0"/>
        <v>6630192.8799999999</v>
      </c>
    </row>
    <row r="15" spans="1:7" ht="15" customHeight="1">
      <c r="A15" s="327">
        <v>10526671.43</v>
      </c>
      <c r="B15" s="250" t="s">
        <v>24</v>
      </c>
      <c r="C15" s="313" t="s">
        <v>25</v>
      </c>
      <c r="D15" s="324"/>
      <c r="E15" s="325"/>
      <c r="F15" s="152">
        <f t="shared" si="0"/>
        <v>10526671.43</v>
      </c>
    </row>
    <row r="16" spans="1:7" ht="15" customHeight="1">
      <c r="A16" s="327">
        <v>5892.039999999979</v>
      </c>
      <c r="B16" s="163" t="s">
        <v>59</v>
      </c>
      <c r="C16" s="312" t="s">
        <v>60</v>
      </c>
      <c r="D16" s="324"/>
      <c r="E16" s="325"/>
      <c r="F16" s="152">
        <f t="shared" si="0"/>
        <v>5892.039999999979</v>
      </c>
      <c r="G16" s="328">
        <f>SUM(F13:F16)</f>
        <v>18834998.049999997</v>
      </c>
    </row>
    <row r="17" spans="1:6" ht="15" customHeight="1">
      <c r="B17" s="322" t="s">
        <v>421</v>
      </c>
      <c r="C17" s="322" t="s">
        <v>422</v>
      </c>
      <c r="D17" s="324">
        <v>143831.16</v>
      </c>
      <c r="E17" s="325">
        <v>143831.16</v>
      </c>
      <c r="F17" s="152">
        <f t="shared" ref="F17:F25" si="1">-(E17+A17-D17)</f>
        <v>0</v>
      </c>
    </row>
    <row r="18" spans="1:6" ht="15" customHeight="1">
      <c r="A18" s="327">
        <v>1672746.83</v>
      </c>
      <c r="B18" s="322" t="s">
        <v>28</v>
      </c>
      <c r="C18" s="322" t="s">
        <v>29</v>
      </c>
      <c r="D18" s="324">
        <v>8015966.9800000004</v>
      </c>
      <c r="E18" s="325">
        <v>10104735.49</v>
      </c>
      <c r="F18" s="152">
        <f t="shared" si="1"/>
        <v>-3761515.34</v>
      </c>
    </row>
    <row r="19" spans="1:6" ht="15" customHeight="1">
      <c r="A19" s="327">
        <v>4878945.4400000004</v>
      </c>
      <c r="B19" s="322" t="s">
        <v>404</v>
      </c>
      <c r="C19" s="322" t="s">
        <v>405</v>
      </c>
      <c r="D19" s="324">
        <v>0</v>
      </c>
      <c r="E19" s="325">
        <v>763280.88</v>
      </c>
      <c r="F19" s="152">
        <f t="shared" si="1"/>
        <v>-5642226.3200000003</v>
      </c>
    </row>
    <row r="20" spans="1:6" ht="15" customHeight="1">
      <c r="A20" s="327">
        <v>795105.74</v>
      </c>
      <c r="B20" s="322" t="s">
        <v>406</v>
      </c>
      <c r="C20" s="322" t="s">
        <v>407</v>
      </c>
      <c r="D20" s="324">
        <v>0</v>
      </c>
      <c r="E20" s="325">
        <v>132443.84</v>
      </c>
      <c r="F20" s="152">
        <f t="shared" si="1"/>
        <v>-927549.58</v>
      </c>
    </row>
    <row r="21" spans="1:6" ht="15" customHeight="1">
      <c r="A21" s="327">
        <v>625724.81000000006</v>
      </c>
      <c r="B21" s="322" t="s">
        <v>26</v>
      </c>
      <c r="C21" s="322" t="s">
        <v>27</v>
      </c>
      <c r="D21" s="324">
        <v>388510.74</v>
      </c>
      <c r="E21" s="325">
        <v>351787.89</v>
      </c>
      <c r="F21" s="152">
        <f t="shared" si="1"/>
        <v>-589001.96000000008</v>
      </c>
    </row>
    <row r="22" spans="1:6" ht="15" customHeight="1">
      <c r="B22" s="322" t="s">
        <v>459</v>
      </c>
      <c r="C22" s="322" t="s">
        <v>460</v>
      </c>
      <c r="D22" s="324">
        <v>12100</v>
      </c>
      <c r="E22" s="325">
        <v>12100</v>
      </c>
      <c r="F22" s="152">
        <f t="shared" si="1"/>
        <v>0</v>
      </c>
    </row>
    <row r="23" spans="1:6" ht="15" customHeight="1">
      <c r="A23" s="327">
        <v>26062258.590000022</v>
      </c>
      <c r="B23" s="250" t="s">
        <v>61</v>
      </c>
      <c r="C23" s="313" t="s">
        <v>62</v>
      </c>
      <c r="D23" s="324"/>
      <c r="E23" s="325">
        <v>13291710.589999996</v>
      </c>
      <c r="F23" s="152">
        <f t="shared" si="1"/>
        <v>-39353969.180000022</v>
      </c>
    </row>
    <row r="24" spans="1:6" ht="15" customHeight="1">
      <c r="B24" s="147" t="s">
        <v>63</v>
      </c>
      <c r="C24" s="314" t="s">
        <v>64</v>
      </c>
      <c r="D24" s="324"/>
      <c r="E24" s="325"/>
      <c r="F24" s="152">
        <f t="shared" si="1"/>
        <v>0</v>
      </c>
    </row>
    <row r="25" spans="1:6" ht="15" customHeight="1">
      <c r="B25" s="322" t="s">
        <v>30</v>
      </c>
      <c r="C25" s="322" t="s">
        <v>31</v>
      </c>
      <c r="D25" s="324">
        <v>0</v>
      </c>
      <c r="E25" s="325">
        <v>12233826.039999999</v>
      </c>
      <c r="F25" s="152">
        <f t="shared" si="1"/>
        <v>-12233826.039999999</v>
      </c>
    </row>
    <row r="26" spans="1:6" ht="15" customHeight="1">
      <c r="B26" s="322" t="s">
        <v>36</v>
      </c>
      <c r="C26" s="322" t="s">
        <v>37</v>
      </c>
      <c r="D26" s="324">
        <v>591063.96</v>
      </c>
      <c r="E26" s="325">
        <v>0</v>
      </c>
      <c r="F26" s="330">
        <f>D26</f>
        <v>591063.96</v>
      </c>
    </row>
    <row r="27" spans="1:6" ht="15" customHeight="1">
      <c r="B27" s="322" t="s">
        <v>38</v>
      </c>
      <c r="C27" s="322" t="s">
        <v>39</v>
      </c>
      <c r="D27" s="324">
        <v>435484.72</v>
      </c>
      <c r="E27" s="325">
        <v>0</v>
      </c>
      <c r="F27" s="331">
        <f t="shared" ref="F27:F43" si="2">D27</f>
        <v>435484.72</v>
      </c>
    </row>
    <row r="28" spans="1:6" ht="15" customHeight="1">
      <c r="B28" s="322" t="s">
        <v>424</v>
      </c>
      <c r="C28" s="322" t="s">
        <v>425</v>
      </c>
      <c r="D28" s="324">
        <v>763280.88</v>
      </c>
      <c r="E28" s="325">
        <v>0</v>
      </c>
      <c r="F28" s="329">
        <f t="shared" si="2"/>
        <v>763280.88</v>
      </c>
    </row>
    <row r="29" spans="1:6" ht="15" customHeight="1">
      <c r="B29" s="322" t="s">
        <v>40</v>
      </c>
      <c r="C29" s="322" t="s">
        <v>41</v>
      </c>
      <c r="D29" s="324">
        <v>3531450.75</v>
      </c>
      <c r="E29" s="325">
        <v>0</v>
      </c>
      <c r="F29" s="330">
        <f t="shared" si="2"/>
        <v>3531450.75</v>
      </c>
    </row>
    <row r="30" spans="1:6" ht="15" customHeight="1">
      <c r="B30" s="322" t="s">
        <v>412</v>
      </c>
      <c r="C30" s="322" t="s">
        <v>42</v>
      </c>
      <c r="D30" s="324">
        <v>18725.04</v>
      </c>
      <c r="E30" s="325">
        <v>0</v>
      </c>
      <c r="F30" s="328">
        <f t="shared" si="2"/>
        <v>18725.04</v>
      </c>
    </row>
    <row r="31" spans="1:6" ht="15" customHeight="1">
      <c r="B31" s="322" t="s">
        <v>43</v>
      </c>
      <c r="C31" s="322" t="s">
        <v>44</v>
      </c>
      <c r="D31" s="324">
        <v>938850.22</v>
      </c>
      <c r="E31" s="325">
        <v>0</v>
      </c>
      <c r="F31" s="328">
        <f t="shared" si="2"/>
        <v>938850.22</v>
      </c>
    </row>
    <row r="32" spans="1:6" ht="15" customHeight="1">
      <c r="B32" s="322" t="s">
        <v>415</v>
      </c>
      <c r="C32" s="322" t="s">
        <v>416</v>
      </c>
      <c r="D32" s="324">
        <v>164548.62</v>
      </c>
      <c r="E32" s="325">
        <v>0</v>
      </c>
      <c r="F32" s="329">
        <f t="shared" si="2"/>
        <v>164548.62</v>
      </c>
    </row>
    <row r="33" spans="2:7" ht="15" customHeight="1">
      <c r="B33" s="322" t="s">
        <v>417</v>
      </c>
      <c r="C33" s="322" t="s">
        <v>418</v>
      </c>
      <c r="D33" s="324">
        <v>27811.02</v>
      </c>
      <c r="E33" s="325">
        <v>0</v>
      </c>
      <c r="F33" s="329">
        <f t="shared" si="2"/>
        <v>27811.02</v>
      </c>
    </row>
    <row r="34" spans="2:7" ht="15" customHeight="1">
      <c r="B34" s="322" t="s">
        <v>419</v>
      </c>
      <c r="C34" s="322" t="s">
        <v>420</v>
      </c>
      <c r="D34" s="324">
        <v>164316.85</v>
      </c>
      <c r="E34" s="325">
        <v>0</v>
      </c>
      <c r="F34" s="329">
        <f t="shared" si="2"/>
        <v>164316.85</v>
      </c>
    </row>
    <row r="35" spans="2:7" ht="15" customHeight="1">
      <c r="B35" s="322" t="s">
        <v>423</v>
      </c>
      <c r="C35" s="322" t="s">
        <v>33</v>
      </c>
      <c r="D35" s="324">
        <v>23100</v>
      </c>
      <c r="E35" s="325">
        <v>0</v>
      </c>
      <c r="F35" s="331">
        <f t="shared" si="2"/>
        <v>23100</v>
      </c>
    </row>
    <row r="36" spans="2:7" ht="15" customHeight="1">
      <c r="B36" s="322" t="s">
        <v>444</v>
      </c>
      <c r="C36" s="322" t="s">
        <v>445</v>
      </c>
      <c r="D36" s="324">
        <v>75000</v>
      </c>
      <c r="E36" s="325">
        <v>0</v>
      </c>
      <c r="F36" s="329">
        <f t="shared" si="2"/>
        <v>75000</v>
      </c>
    </row>
    <row r="37" spans="2:7" ht="15" customHeight="1">
      <c r="B37" s="322" t="s">
        <v>46</v>
      </c>
      <c r="C37" s="322" t="s">
        <v>47</v>
      </c>
      <c r="D37" s="324">
        <v>4858758.2300000004</v>
      </c>
      <c r="E37" s="325">
        <v>0</v>
      </c>
      <c r="F37" s="330">
        <f t="shared" si="2"/>
        <v>4858758.2300000004</v>
      </c>
    </row>
    <row r="38" spans="2:7" ht="15" customHeight="1">
      <c r="B38" s="322" t="s">
        <v>34</v>
      </c>
      <c r="C38" s="322" t="s">
        <v>35</v>
      </c>
      <c r="D38" s="324">
        <v>132443.84</v>
      </c>
      <c r="E38" s="325">
        <v>0</v>
      </c>
      <c r="F38" s="329">
        <f t="shared" si="2"/>
        <v>132443.84</v>
      </c>
    </row>
    <row r="39" spans="2:7" ht="15" customHeight="1">
      <c r="B39" s="322" t="s">
        <v>49</v>
      </c>
      <c r="C39" s="322" t="s">
        <v>50</v>
      </c>
      <c r="D39" s="324">
        <v>4605.62</v>
      </c>
      <c r="E39" s="325">
        <v>0</v>
      </c>
      <c r="F39" s="330">
        <f t="shared" si="2"/>
        <v>4605.62</v>
      </c>
      <c r="G39" s="328">
        <f>SUM(F39+F37+F29+F26)</f>
        <v>8985878.5600000024</v>
      </c>
    </row>
    <row r="40" spans="2:7" ht="15" customHeight="1">
      <c r="B40" s="322" t="s">
        <v>426</v>
      </c>
      <c r="C40" s="322" t="s">
        <v>427</v>
      </c>
      <c r="D40" s="324">
        <v>503883.77</v>
      </c>
      <c r="E40" s="325">
        <v>0</v>
      </c>
      <c r="F40" s="329">
        <f t="shared" si="2"/>
        <v>503883.77</v>
      </c>
    </row>
    <row r="41" spans="2:7" ht="15" customHeight="1">
      <c r="B41" s="322" t="s">
        <v>52</v>
      </c>
      <c r="C41" s="322" t="s">
        <v>53</v>
      </c>
      <c r="D41" s="324">
        <v>1684735.26</v>
      </c>
      <c r="E41" s="325">
        <v>0</v>
      </c>
      <c r="F41" s="329">
        <f t="shared" si="2"/>
        <v>1684735.26</v>
      </c>
      <c r="G41" s="328">
        <f>SUM(F41+F40+F38+F36+F34+F33+F32+F28)</f>
        <v>3516020.24</v>
      </c>
    </row>
    <row r="42" spans="2:7" ht="15" customHeight="1">
      <c r="B42" s="322" t="s">
        <v>55</v>
      </c>
      <c r="C42" s="322" t="s">
        <v>56</v>
      </c>
      <c r="D42" s="324">
        <v>6000</v>
      </c>
      <c r="E42" s="325">
        <v>0</v>
      </c>
      <c r="F42" s="331">
        <f t="shared" si="2"/>
        <v>6000</v>
      </c>
    </row>
    <row r="43" spans="2:7" ht="15" customHeight="1">
      <c r="B43" s="322" t="s">
        <v>432</v>
      </c>
      <c r="C43" s="322" t="s">
        <v>433</v>
      </c>
      <c r="D43" s="324">
        <v>253050</v>
      </c>
      <c r="E43" s="325">
        <v>0</v>
      </c>
      <c r="F43" s="331">
        <f t="shared" si="2"/>
        <v>253050</v>
      </c>
      <c r="G43" s="328">
        <f>SUM(F43+F42+F35+F27)</f>
        <v>717634.72</v>
      </c>
    </row>
    <row r="44" spans="2:7">
      <c r="B44" s="323" t="s">
        <v>57</v>
      </c>
      <c r="C44" s="323" t="s">
        <v>58</v>
      </c>
      <c r="D44" s="326">
        <f>SUM(D8:D43)</f>
        <v>48263054.289999999</v>
      </c>
      <c r="E44" s="326">
        <f>SUM(E8:E43)</f>
        <v>48263054.289999999</v>
      </c>
      <c r="F44" s="328">
        <f>SUM(F8:F43)</f>
        <v>-7.6834112405776978E-9</v>
      </c>
    </row>
    <row r="45" spans="2:7" ht="15.75" customHeight="1"/>
    <row r="46" spans="2:7" ht="18" customHeight="1"/>
    <row r="47" spans="2:7">
      <c r="D47" s="328">
        <f>D44-E44</f>
        <v>0</v>
      </c>
    </row>
  </sheetData>
  <mergeCells count="3">
    <mergeCell ref="A3:F3"/>
    <mergeCell ref="A2:F2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300" verticalDpi="300"/>
  <headerFooter alignWithMargins="0">
    <oddFooter>&amp;L&amp;"Segoe UI,Regular"&amp;10 Fecha y Hora de Impresion8/21/2024 12:11:06 PM &amp;R&amp;"Segoe UI,Regular"&amp;10 Pagina : 1 de 1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G58"/>
  <sheetViews>
    <sheetView workbookViewId="0">
      <selection activeCell="A4" sqref="A4:F4"/>
    </sheetView>
  </sheetViews>
  <sheetFormatPr baseColWidth="10" defaultRowHeight="15"/>
  <cols>
    <col min="1" max="1" width="14.5703125" bestFit="1" customWidth="1"/>
    <col min="2" max="2" width="18.5703125" customWidth="1"/>
    <col min="3" max="3" width="39.5703125" customWidth="1"/>
    <col min="4" max="4" width="14.85546875" bestFit="1" customWidth="1"/>
    <col min="5" max="5" width="13.85546875" bestFit="1" customWidth="1"/>
    <col min="6" max="6" width="14.140625" bestFit="1" customWidth="1"/>
    <col min="7" max="7" width="14.85546875" bestFit="1" customWidth="1"/>
  </cols>
  <sheetData>
    <row r="2" spans="1:7" ht="15.75">
      <c r="A2" s="481" t="s">
        <v>1</v>
      </c>
      <c r="B2" s="481"/>
      <c r="C2" s="481"/>
      <c r="D2" s="481"/>
      <c r="E2" s="481"/>
      <c r="F2" s="481"/>
    </row>
    <row r="3" spans="1:7" ht="15.75">
      <c r="A3" s="481" t="s">
        <v>457</v>
      </c>
      <c r="B3" s="481"/>
      <c r="C3" s="481"/>
      <c r="D3" s="481"/>
      <c r="E3" s="481"/>
      <c r="F3" s="481"/>
    </row>
    <row r="4" spans="1:7" ht="15.75">
      <c r="A4" s="481" t="s">
        <v>2</v>
      </c>
      <c r="B4" s="481"/>
      <c r="C4" s="481"/>
      <c r="D4" s="481"/>
      <c r="E4" s="481"/>
      <c r="F4" s="481"/>
    </row>
    <row r="7" spans="1:7">
      <c r="A7" s="308" t="s">
        <v>428</v>
      </c>
      <c r="B7" s="281" t="s">
        <v>4</v>
      </c>
      <c r="C7" s="309" t="s">
        <v>5</v>
      </c>
      <c r="D7" s="307" t="s">
        <v>6</v>
      </c>
      <c r="E7" s="306" t="s">
        <v>7</v>
      </c>
      <c r="F7" s="305" t="s">
        <v>8</v>
      </c>
    </row>
    <row r="8" spans="1:7">
      <c r="A8" s="284">
        <v>222.69000000000233</v>
      </c>
      <c r="B8" s="282" t="s">
        <v>11</v>
      </c>
      <c r="C8" s="310" t="s">
        <v>12</v>
      </c>
      <c r="D8" s="303">
        <v>190522.71</v>
      </c>
      <c r="E8" s="302">
        <v>189542.22</v>
      </c>
      <c r="F8" s="152">
        <f t="shared" ref="F8:F17" si="0">A8+D8-E8</f>
        <v>1203.179999999993</v>
      </c>
    </row>
    <row r="9" spans="1:7">
      <c r="A9" s="284"/>
      <c r="B9" s="282" t="s">
        <v>414</v>
      </c>
      <c r="C9" s="310" t="s">
        <v>13</v>
      </c>
      <c r="D9" s="303">
        <v>7900</v>
      </c>
      <c r="E9" s="302">
        <v>7900</v>
      </c>
      <c r="F9" s="152">
        <f t="shared" si="0"/>
        <v>0</v>
      </c>
    </row>
    <row r="10" spans="1:7">
      <c r="A10" s="284">
        <v>3946173.9300000011</v>
      </c>
      <c r="B10" s="282" t="s">
        <v>14</v>
      </c>
      <c r="C10" s="310" t="s">
        <v>15</v>
      </c>
      <c r="D10" s="303">
        <v>3940654.99</v>
      </c>
      <c r="E10" s="302">
        <v>7881512.7800000003</v>
      </c>
      <c r="F10" s="152">
        <f t="shared" si="0"/>
        <v>5316.1400000015274</v>
      </c>
    </row>
    <row r="11" spans="1:7">
      <c r="A11" s="284">
        <v>13865807.670000006</v>
      </c>
      <c r="B11" s="282" t="s">
        <v>9</v>
      </c>
      <c r="C11" s="310" t="s">
        <v>10</v>
      </c>
      <c r="D11" s="303">
        <v>8988383.5</v>
      </c>
      <c r="E11" s="302">
        <v>7660927.1299999999</v>
      </c>
      <c r="F11" s="152">
        <f t="shared" si="0"/>
        <v>15193264.040000007</v>
      </c>
      <c r="G11" s="316">
        <f>SUM(F8:F11)</f>
        <v>15199783.360000009</v>
      </c>
    </row>
    <row r="12" spans="1:7">
      <c r="A12" s="284"/>
      <c r="B12" s="149" t="s">
        <v>16</v>
      </c>
      <c r="C12" s="311" t="s">
        <v>17</v>
      </c>
      <c r="D12" s="304">
        <v>5912445.3300000001</v>
      </c>
      <c r="E12" s="302"/>
      <c r="F12" s="152">
        <f t="shared" si="0"/>
        <v>5912445.3300000001</v>
      </c>
    </row>
    <row r="13" spans="1:7">
      <c r="A13" s="284"/>
      <c r="B13" s="163" t="s">
        <v>18</v>
      </c>
      <c r="C13" s="312" t="s">
        <v>19</v>
      </c>
      <c r="D13" s="285"/>
      <c r="E13" s="302"/>
      <c r="F13" s="152">
        <f t="shared" si="0"/>
        <v>0</v>
      </c>
    </row>
    <row r="14" spans="1:7">
      <c r="A14" s="285">
        <v>1672241.7000000002</v>
      </c>
      <c r="B14" s="250" t="s">
        <v>20</v>
      </c>
      <c r="C14" s="313" t="s">
        <v>21</v>
      </c>
      <c r="D14" s="285"/>
      <c r="E14" s="302"/>
      <c r="F14" s="152">
        <f t="shared" si="0"/>
        <v>1672241.7000000002</v>
      </c>
    </row>
    <row r="15" spans="1:7">
      <c r="A15" s="285">
        <v>6070784.4100000001</v>
      </c>
      <c r="B15" s="250" t="s">
        <v>22</v>
      </c>
      <c r="C15" s="313" t="s">
        <v>23</v>
      </c>
      <c r="D15" s="285"/>
      <c r="E15" s="302"/>
      <c r="F15" s="152">
        <f t="shared" si="0"/>
        <v>6070784.4100000001</v>
      </c>
    </row>
    <row r="16" spans="1:7">
      <c r="A16" s="284">
        <v>10389288.369999997</v>
      </c>
      <c r="B16" s="250" t="s">
        <v>24</v>
      </c>
      <c r="C16" s="313" t="s">
        <v>25</v>
      </c>
      <c r="D16" s="132">
        <v>1285091.3799999999</v>
      </c>
      <c r="E16" s="302"/>
      <c r="F16" s="152">
        <f t="shared" si="0"/>
        <v>11674379.749999996</v>
      </c>
    </row>
    <row r="17" spans="1:7">
      <c r="A17" s="285">
        <v>615045.73</v>
      </c>
      <c r="B17" s="163" t="s">
        <v>59</v>
      </c>
      <c r="C17" s="312" t="s">
        <v>60</v>
      </c>
      <c r="D17" s="285"/>
      <c r="E17" s="302"/>
      <c r="F17" s="152">
        <f t="shared" si="0"/>
        <v>615045.73</v>
      </c>
      <c r="G17" s="316">
        <f>SUM(F14:F17)</f>
        <v>20032451.589999996</v>
      </c>
    </row>
    <row r="18" spans="1:7">
      <c r="A18" s="284"/>
      <c r="B18" s="282" t="s">
        <v>421</v>
      </c>
      <c r="C18" s="310" t="s">
        <v>422</v>
      </c>
      <c r="D18" s="303">
        <v>142000.62</v>
      </c>
      <c r="E18" s="302">
        <v>142000.62</v>
      </c>
      <c r="F18" s="152">
        <f t="shared" ref="F18:F26" si="1">-(E18+A18-D18)</f>
        <v>0</v>
      </c>
    </row>
    <row r="19" spans="1:7">
      <c r="A19" s="284">
        <v>1659101.83</v>
      </c>
      <c r="B19" s="282" t="s">
        <v>28</v>
      </c>
      <c r="C19" s="310" t="s">
        <v>29</v>
      </c>
      <c r="D19" s="303">
        <v>9828620.2599999998</v>
      </c>
      <c r="E19" s="302">
        <v>9842265.2599999998</v>
      </c>
      <c r="F19" s="152">
        <f t="shared" si="1"/>
        <v>-1672746.83</v>
      </c>
    </row>
    <row r="20" spans="1:7">
      <c r="A20" s="284">
        <v>4115664.56</v>
      </c>
      <c r="B20" s="282" t="s">
        <v>404</v>
      </c>
      <c r="C20" s="310" t="s">
        <v>405</v>
      </c>
      <c r="D20" s="303">
        <v>0</v>
      </c>
      <c r="E20" s="302">
        <v>763280.88</v>
      </c>
      <c r="F20" s="152">
        <f t="shared" si="1"/>
        <v>-4878945.4400000004</v>
      </c>
    </row>
    <row r="21" spans="1:7">
      <c r="A21" s="284">
        <v>662661.9</v>
      </c>
      <c r="B21" s="282" t="s">
        <v>406</v>
      </c>
      <c r="C21" s="310" t="s">
        <v>407</v>
      </c>
      <c r="D21" s="303">
        <v>0</v>
      </c>
      <c r="E21" s="302">
        <v>132443.84</v>
      </c>
      <c r="F21" s="152">
        <f t="shared" si="1"/>
        <v>-795105.74</v>
      </c>
    </row>
    <row r="22" spans="1:7">
      <c r="A22" s="284">
        <v>578534.18000000005</v>
      </c>
      <c r="B22" s="282" t="s">
        <v>26</v>
      </c>
      <c r="C22" s="310" t="s">
        <v>27</v>
      </c>
      <c r="D22" s="303">
        <v>581610.52</v>
      </c>
      <c r="E22" s="302">
        <v>628801.15</v>
      </c>
      <c r="F22" s="152">
        <f t="shared" si="1"/>
        <v>-625724.81000000006</v>
      </c>
    </row>
    <row r="23" spans="1:7">
      <c r="A23" s="284">
        <v>29543602.030000001</v>
      </c>
      <c r="B23" s="250" t="s">
        <v>61</v>
      </c>
      <c r="C23" s="313" t="s">
        <v>62</v>
      </c>
      <c r="D23" s="303">
        <v>246438.92</v>
      </c>
      <c r="E23" s="302">
        <v>5912140.2800000012</v>
      </c>
      <c r="F23" s="152">
        <f t="shared" si="1"/>
        <v>-35209303.390000001</v>
      </c>
    </row>
    <row r="24" spans="1:7">
      <c r="A24" s="280"/>
      <c r="B24" s="147" t="s">
        <v>63</v>
      </c>
      <c r="C24" s="314" t="s">
        <v>64</v>
      </c>
      <c r="D24" s="303"/>
      <c r="E24" s="302"/>
      <c r="F24" s="152">
        <f t="shared" si="1"/>
        <v>0</v>
      </c>
    </row>
    <row r="25" spans="1:7">
      <c r="A25" s="280"/>
      <c r="B25" s="282" t="s">
        <v>429</v>
      </c>
      <c r="C25" s="310" t="s">
        <v>430</v>
      </c>
      <c r="D25" s="303">
        <v>0</v>
      </c>
      <c r="E25" s="302">
        <v>4131157.95</v>
      </c>
      <c r="F25" s="152">
        <f t="shared" si="1"/>
        <v>-4131157.95</v>
      </c>
    </row>
    <row r="26" spans="1:7">
      <c r="A26" s="280"/>
      <c r="B26" s="282" t="s">
        <v>30</v>
      </c>
      <c r="C26" s="310" t="s">
        <v>31</v>
      </c>
      <c r="D26" s="303">
        <v>0</v>
      </c>
      <c r="E26" s="302">
        <v>8988383.3000000007</v>
      </c>
      <c r="F26" s="152">
        <f t="shared" si="1"/>
        <v>-8988383.3000000007</v>
      </c>
      <c r="G26" s="316">
        <f>SUM(F25:F26)</f>
        <v>-13119541.25</v>
      </c>
    </row>
    <row r="27" spans="1:7">
      <c r="A27" s="280"/>
      <c r="B27" s="282" t="s">
        <v>36</v>
      </c>
      <c r="C27" s="310" t="s">
        <v>37</v>
      </c>
      <c r="D27" s="303">
        <v>137811.79999999999</v>
      </c>
      <c r="E27" s="302">
        <v>0</v>
      </c>
      <c r="F27" s="299">
        <f t="shared" ref="F27:F44" si="2">D27</f>
        <v>137811.79999999999</v>
      </c>
    </row>
    <row r="28" spans="1:7">
      <c r="A28" s="280"/>
      <c r="B28" s="282" t="s">
        <v>38</v>
      </c>
      <c r="C28" s="310" t="s">
        <v>39</v>
      </c>
      <c r="D28" s="303">
        <v>2538223.5499999998</v>
      </c>
      <c r="E28" s="302">
        <v>0</v>
      </c>
      <c r="F28" s="299">
        <f t="shared" si="2"/>
        <v>2538223.5499999998</v>
      </c>
    </row>
    <row r="29" spans="1:7">
      <c r="A29" s="280"/>
      <c r="B29" s="282" t="s">
        <v>424</v>
      </c>
      <c r="C29" s="310" t="s">
        <v>425</v>
      </c>
      <c r="D29" s="303">
        <v>763280.88</v>
      </c>
      <c r="E29" s="302">
        <v>0</v>
      </c>
      <c r="F29" s="290">
        <f t="shared" si="2"/>
        <v>763280.88</v>
      </c>
    </row>
    <row r="30" spans="1:7">
      <c r="A30" s="280"/>
      <c r="B30" s="282" t="s">
        <v>40</v>
      </c>
      <c r="C30" s="310" t="s">
        <v>41</v>
      </c>
      <c r="D30" s="303">
        <v>2540069.9</v>
      </c>
      <c r="E30" s="302">
        <v>0</v>
      </c>
      <c r="F30" s="297">
        <f t="shared" si="2"/>
        <v>2540069.9</v>
      </c>
    </row>
    <row r="31" spans="1:7">
      <c r="A31" s="280"/>
      <c r="B31" s="282" t="s">
        <v>412</v>
      </c>
      <c r="C31" s="310" t="s">
        <v>42</v>
      </c>
      <c r="D31" s="303">
        <v>25223.58</v>
      </c>
      <c r="E31" s="302">
        <v>0</v>
      </c>
      <c r="F31" s="288">
        <f t="shared" si="2"/>
        <v>25223.58</v>
      </c>
    </row>
    <row r="32" spans="1:7">
      <c r="A32" s="280"/>
      <c r="B32" s="282" t="s">
        <v>43</v>
      </c>
      <c r="C32" s="310" t="s">
        <v>44</v>
      </c>
      <c r="D32" s="303">
        <v>1108779.56</v>
      </c>
      <c r="E32" s="302">
        <v>0</v>
      </c>
      <c r="F32" s="293">
        <f t="shared" si="2"/>
        <v>1108779.56</v>
      </c>
    </row>
    <row r="33" spans="1:7">
      <c r="A33" s="280"/>
      <c r="B33" s="282" t="s">
        <v>415</v>
      </c>
      <c r="C33" s="310" t="s">
        <v>416</v>
      </c>
      <c r="D33" s="303">
        <v>160288.62</v>
      </c>
      <c r="E33" s="302">
        <v>0</v>
      </c>
      <c r="F33" s="290">
        <f t="shared" si="2"/>
        <v>160288.62</v>
      </c>
    </row>
    <row r="34" spans="1:7">
      <c r="A34" s="280"/>
      <c r="B34" s="282" t="s">
        <v>417</v>
      </c>
      <c r="C34" s="310" t="s">
        <v>418</v>
      </c>
      <c r="D34" s="303">
        <v>27091.02</v>
      </c>
      <c r="E34" s="302">
        <v>0</v>
      </c>
      <c r="F34" s="290">
        <f t="shared" si="2"/>
        <v>27091.02</v>
      </c>
    </row>
    <row r="35" spans="1:7">
      <c r="A35" s="280"/>
      <c r="B35" s="282" t="s">
        <v>419</v>
      </c>
      <c r="C35" s="310" t="s">
        <v>420</v>
      </c>
      <c r="D35" s="303">
        <v>160062.85</v>
      </c>
      <c r="E35" s="302">
        <v>0</v>
      </c>
      <c r="F35" s="290">
        <f t="shared" si="2"/>
        <v>160062.85</v>
      </c>
    </row>
    <row r="36" spans="1:7">
      <c r="A36" s="280"/>
      <c r="B36" s="282" t="s">
        <v>423</v>
      </c>
      <c r="C36" s="310" t="s">
        <v>33</v>
      </c>
      <c r="D36" s="303">
        <v>12400</v>
      </c>
      <c r="E36" s="302">
        <v>0</v>
      </c>
      <c r="F36" s="299">
        <f t="shared" si="2"/>
        <v>12400</v>
      </c>
    </row>
    <row r="37" spans="1:7">
      <c r="A37" s="280"/>
      <c r="B37" s="282" t="s">
        <v>46</v>
      </c>
      <c r="C37" s="310" t="s">
        <v>47</v>
      </c>
      <c r="D37" s="303">
        <v>4453744.8899999997</v>
      </c>
      <c r="E37" s="302">
        <v>0</v>
      </c>
      <c r="F37" s="297">
        <f t="shared" si="2"/>
        <v>4453744.8899999997</v>
      </c>
      <c r="G37" s="316">
        <f>SUM(F37+F30+F27)</f>
        <v>7131626.5899999989</v>
      </c>
    </row>
    <row r="38" spans="1:7">
      <c r="A38" s="280"/>
      <c r="B38" s="282" t="s">
        <v>34</v>
      </c>
      <c r="C38" s="310" t="s">
        <v>35</v>
      </c>
      <c r="D38" s="303">
        <v>132443.84</v>
      </c>
      <c r="E38" s="302">
        <v>0</v>
      </c>
      <c r="F38" s="290">
        <f t="shared" si="2"/>
        <v>132443.84</v>
      </c>
    </row>
    <row r="39" spans="1:7">
      <c r="A39" s="280"/>
      <c r="B39" s="282" t="s">
        <v>49</v>
      </c>
      <c r="C39" s="310" t="s">
        <v>50</v>
      </c>
      <c r="D39" s="303">
        <v>77886.259999999995</v>
      </c>
      <c r="E39" s="302">
        <v>0</v>
      </c>
      <c r="F39" s="299">
        <f t="shared" si="2"/>
        <v>77886.259999999995</v>
      </c>
    </row>
    <row r="40" spans="1:7">
      <c r="A40" s="280"/>
      <c r="B40" s="282" t="s">
        <v>438</v>
      </c>
      <c r="C40" s="310" t="s">
        <v>439</v>
      </c>
      <c r="D40" s="303">
        <v>2837.9</v>
      </c>
      <c r="E40" s="302">
        <v>0</v>
      </c>
      <c r="F40" s="299">
        <f t="shared" si="2"/>
        <v>2837.9</v>
      </c>
    </row>
    <row r="41" spans="1:7">
      <c r="A41" s="280"/>
      <c r="B41" s="282" t="s">
        <v>426</v>
      </c>
      <c r="C41" s="310" t="s">
        <v>427</v>
      </c>
      <c r="D41" s="303">
        <v>756147.3</v>
      </c>
      <c r="E41" s="302">
        <v>0</v>
      </c>
      <c r="F41" s="290">
        <f t="shared" si="2"/>
        <v>756147.3</v>
      </c>
    </row>
    <row r="42" spans="1:7">
      <c r="A42" s="280"/>
      <c r="B42" s="282" t="s">
        <v>52</v>
      </c>
      <c r="C42" s="310" t="s">
        <v>53</v>
      </c>
      <c r="D42" s="303">
        <v>1607978.57</v>
      </c>
      <c r="E42" s="302">
        <v>0</v>
      </c>
      <c r="F42" s="290">
        <f t="shared" si="2"/>
        <v>1607978.57</v>
      </c>
    </row>
    <row r="43" spans="1:7">
      <c r="A43" s="280"/>
      <c r="B43" s="282" t="s">
        <v>55</v>
      </c>
      <c r="C43" s="310" t="s">
        <v>56</v>
      </c>
      <c r="D43" s="303">
        <v>25266.66</v>
      </c>
      <c r="E43" s="302">
        <v>0</v>
      </c>
      <c r="F43" s="299">
        <f t="shared" si="2"/>
        <v>25266.66</v>
      </c>
      <c r="G43" s="316">
        <f>SUM(F43+F40+F39+F36+F28)</f>
        <v>2656614.3699999996</v>
      </c>
    </row>
    <row r="44" spans="1:7">
      <c r="A44" s="280"/>
      <c r="B44" s="282" t="s">
        <v>432</v>
      </c>
      <c r="C44" s="310" t="s">
        <v>433</v>
      </c>
      <c r="D44" s="303">
        <v>627150</v>
      </c>
      <c r="E44" s="302">
        <v>0</v>
      </c>
      <c r="F44" s="290">
        <f t="shared" si="2"/>
        <v>627150</v>
      </c>
      <c r="G44" s="316">
        <f>SUM(F44+F42+F41+F38+F35+F34+F33+F29)</f>
        <v>4234443.08</v>
      </c>
    </row>
    <row r="45" spans="1:7">
      <c r="A45" s="280"/>
      <c r="B45" s="283" t="s">
        <v>57</v>
      </c>
      <c r="C45" s="315" t="s">
        <v>58</v>
      </c>
      <c r="D45" s="301">
        <f>SUM(D8:D44)</f>
        <v>46280355.409999996</v>
      </c>
      <c r="E45" s="301">
        <f>SUM(E8:E44)</f>
        <v>46280355.409999996</v>
      </c>
      <c r="F45" s="288">
        <f>SUM(F8:F44)</f>
        <v>6.1700120568275452E-9</v>
      </c>
    </row>
    <row r="48" spans="1:7">
      <c r="D48" s="316">
        <f>D45-E45</f>
        <v>0</v>
      </c>
      <c r="F48" s="316">
        <f>SUM(F27:F44)</f>
        <v>15156687.18</v>
      </c>
    </row>
    <row r="53" spans="4:4">
      <c r="D53" s="203"/>
    </row>
    <row r="54" spans="4:4">
      <c r="D54" s="203"/>
    </row>
    <row r="55" spans="4:4">
      <c r="D55" s="316"/>
    </row>
    <row r="58" spans="4:4">
      <c r="D58" s="203"/>
    </row>
  </sheetData>
  <mergeCells count="3"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7"/>
  <sheetViews>
    <sheetView showGridLines="0" workbookViewId="0">
      <pane xSplit="2" ySplit="7" topLeftCell="C14" activePane="bottomRight" state="frozen"/>
      <selection pane="topRight" activeCell="C1" sqref="C1"/>
      <selection pane="bottomLeft" activeCell="A10" sqref="A10"/>
      <selection pane="bottomRight" activeCell="F20" sqref="F20"/>
    </sheetView>
  </sheetViews>
  <sheetFormatPr baseColWidth="10" defaultColWidth="11.42578125" defaultRowHeight="15"/>
  <cols>
    <col min="1" max="1" width="14.7109375" style="284" customWidth="1"/>
    <col min="2" max="2" width="15.42578125" style="280" customWidth="1"/>
    <col min="3" max="3" width="50.28515625" style="280" customWidth="1"/>
    <col min="4" max="5" width="14.28515625" style="284" bestFit="1" customWidth="1"/>
    <col min="6" max="6" width="19.42578125" style="280" customWidth="1"/>
    <col min="7" max="7" width="14.85546875" style="280" bestFit="1" customWidth="1"/>
    <col min="8" max="8" width="11.42578125" style="280"/>
    <col min="9" max="9" width="13.140625" style="284" bestFit="1" customWidth="1"/>
    <col min="10" max="16384" width="11.42578125" style="280"/>
  </cols>
  <sheetData>
    <row r="1" spans="1:7" ht="15.75" customHeight="1"/>
    <row r="2" spans="1:7" ht="15.75" customHeight="1">
      <c r="A2" s="481" t="s">
        <v>1</v>
      </c>
      <c r="B2" s="481"/>
      <c r="C2" s="481"/>
      <c r="D2" s="481"/>
      <c r="E2" s="481"/>
      <c r="F2" s="481"/>
    </row>
    <row r="3" spans="1:7" ht="15.75" customHeight="1">
      <c r="A3" s="481" t="s">
        <v>456</v>
      </c>
      <c r="B3" s="481"/>
      <c r="C3" s="481"/>
      <c r="D3" s="481"/>
      <c r="E3" s="481"/>
      <c r="F3" s="481"/>
    </row>
    <row r="4" spans="1:7" ht="15.75" customHeight="1">
      <c r="A4" s="481" t="s">
        <v>2</v>
      </c>
      <c r="B4" s="481"/>
      <c r="C4" s="481"/>
      <c r="D4" s="481"/>
      <c r="E4" s="481"/>
      <c r="F4" s="481"/>
    </row>
    <row r="5" spans="1:7" ht="15.75" customHeight="1">
      <c r="D5" s="296"/>
    </row>
    <row r="6" spans="1:7" ht="15.75" customHeight="1"/>
    <row r="7" spans="1:7" ht="15.75" customHeight="1">
      <c r="A7" s="231" t="s">
        <v>428</v>
      </c>
      <c r="B7" s="281" t="s">
        <v>4</v>
      </c>
      <c r="C7" s="281" t="s">
        <v>5</v>
      </c>
      <c r="D7" s="294" t="s">
        <v>6</v>
      </c>
      <c r="E7" s="294" t="s">
        <v>7</v>
      </c>
      <c r="F7" s="202" t="s">
        <v>8</v>
      </c>
    </row>
    <row r="8" spans="1:7" ht="15.75" customHeight="1">
      <c r="A8" s="284">
        <v>362.94000000000233</v>
      </c>
      <c r="B8" s="282" t="s">
        <v>11</v>
      </c>
      <c r="C8" s="282" t="s">
        <v>12</v>
      </c>
      <c r="D8" s="285">
        <v>190362.46</v>
      </c>
      <c r="E8" s="286">
        <v>190502.71</v>
      </c>
      <c r="F8" s="152">
        <f t="shared" ref="F8:F17" si="0">A8+D8-E8</f>
        <v>222.69000000000233</v>
      </c>
    </row>
    <row r="9" spans="1:7" ht="15.75" customHeight="1">
      <c r="B9" s="282" t="s">
        <v>414</v>
      </c>
      <c r="C9" s="282" t="s">
        <v>13</v>
      </c>
      <c r="D9" s="285">
        <v>5000</v>
      </c>
      <c r="E9" s="286">
        <v>5000</v>
      </c>
      <c r="F9" s="152">
        <f t="shared" si="0"/>
        <v>0</v>
      </c>
    </row>
    <row r="10" spans="1:7" ht="15.75" customHeight="1">
      <c r="A10" s="284">
        <v>2163.680000001099</v>
      </c>
      <c r="B10" s="282" t="s">
        <v>14</v>
      </c>
      <c r="C10" s="282" t="s">
        <v>15</v>
      </c>
      <c r="D10" s="285">
        <v>3944010.25</v>
      </c>
      <c r="E10" s="286">
        <v>0</v>
      </c>
      <c r="F10" s="152">
        <f t="shared" si="0"/>
        <v>3946173.9300000011</v>
      </c>
    </row>
    <row r="11" spans="1:7" ht="15.75" customHeight="1">
      <c r="A11" s="284">
        <v>12065342.320000006</v>
      </c>
      <c r="B11" s="282" t="s">
        <v>9</v>
      </c>
      <c r="C11" s="295" t="s">
        <v>10</v>
      </c>
      <c r="D11" s="285">
        <v>8612741.2400000002</v>
      </c>
      <c r="E11" s="286">
        <v>6812275.8899999997</v>
      </c>
      <c r="F11" s="152">
        <f t="shared" si="0"/>
        <v>13865807.670000006</v>
      </c>
      <c r="G11" s="288">
        <f>SUM(F8:F11)</f>
        <v>17812204.290000007</v>
      </c>
    </row>
    <row r="12" spans="1:7" ht="15.75" customHeight="1">
      <c r="B12" s="149" t="s">
        <v>16</v>
      </c>
      <c r="C12" s="149" t="s">
        <v>17</v>
      </c>
      <c r="D12" s="150">
        <v>8137648.4299999997</v>
      </c>
      <c r="E12" s="286"/>
      <c r="F12" s="152">
        <f t="shared" si="0"/>
        <v>8137648.4299999997</v>
      </c>
    </row>
    <row r="13" spans="1:7" ht="15.75" customHeight="1">
      <c r="B13" s="163" t="s">
        <v>18</v>
      </c>
      <c r="C13" s="163" t="s">
        <v>19</v>
      </c>
      <c r="D13" s="285"/>
      <c r="E13" s="286"/>
      <c r="F13" s="152">
        <f t="shared" si="0"/>
        <v>0</v>
      </c>
    </row>
    <row r="14" spans="1:7" ht="15.75" customHeight="1">
      <c r="B14" s="252" t="s">
        <v>20</v>
      </c>
      <c r="C14" s="252" t="s">
        <v>21</v>
      </c>
      <c r="D14" s="285">
        <v>1672241.7000000002</v>
      </c>
      <c r="E14" s="286"/>
      <c r="F14" s="152">
        <f t="shared" si="0"/>
        <v>1672241.7000000002</v>
      </c>
    </row>
    <row r="15" spans="1:7" ht="15.75" customHeight="1">
      <c r="B15" s="250" t="s">
        <v>22</v>
      </c>
      <c r="C15" s="250" t="s">
        <v>23</v>
      </c>
      <c r="D15" s="285">
        <v>6070784.4100000001</v>
      </c>
      <c r="E15" s="286"/>
      <c r="F15" s="152">
        <f t="shared" si="0"/>
        <v>6070784.4100000001</v>
      </c>
    </row>
    <row r="16" spans="1:7" ht="15.75" customHeight="1">
      <c r="B16" s="252" t="s">
        <v>24</v>
      </c>
      <c r="C16" s="252" t="s">
        <v>25</v>
      </c>
      <c r="D16" s="285">
        <v>10651112.640000001</v>
      </c>
      <c r="E16" s="286"/>
      <c r="F16" s="152">
        <f t="shared" si="0"/>
        <v>10651112.640000001</v>
      </c>
    </row>
    <row r="17" spans="1:7" ht="15.75" customHeight="1">
      <c r="B17" s="163" t="s">
        <v>59</v>
      </c>
      <c r="C17" s="163" t="s">
        <v>60</v>
      </c>
      <c r="D17" s="285">
        <v>1053211.2799999998</v>
      </c>
      <c r="E17" s="286"/>
      <c r="F17" s="152">
        <f t="shared" si="0"/>
        <v>1053211.2799999998</v>
      </c>
      <c r="G17" s="288">
        <f>SUM(F14:F17)</f>
        <v>19447350.030000001</v>
      </c>
    </row>
    <row r="18" spans="1:7" ht="15.75" customHeight="1">
      <c r="B18" s="282" t="s">
        <v>421</v>
      </c>
      <c r="C18" s="282" t="s">
        <v>422</v>
      </c>
      <c r="D18" s="285">
        <v>141409.62</v>
      </c>
      <c r="E18" s="286">
        <v>141409.62</v>
      </c>
    </row>
    <row r="19" spans="1:7" ht="15.75" customHeight="1">
      <c r="A19" s="284">
        <v>808570.49</v>
      </c>
      <c r="B19" s="282" t="s">
        <v>28</v>
      </c>
      <c r="C19" s="282" t="s">
        <v>29</v>
      </c>
      <c r="D19" s="285">
        <v>3386380.94</v>
      </c>
      <c r="E19" s="284">
        <v>4236912.28</v>
      </c>
      <c r="F19" s="152">
        <f t="shared" ref="F19:F26" si="1">-(E19+A19-D19)</f>
        <v>-1659101.8300000005</v>
      </c>
    </row>
    <row r="20" spans="1:7" ht="15.75" customHeight="1">
      <c r="A20" s="284">
        <v>3352383.68</v>
      </c>
      <c r="B20" s="282" t="s">
        <v>404</v>
      </c>
      <c r="C20" s="282" t="s">
        <v>405</v>
      </c>
      <c r="D20" s="285">
        <v>0</v>
      </c>
      <c r="E20" s="286">
        <v>763280.88</v>
      </c>
      <c r="F20" s="152">
        <f t="shared" si="1"/>
        <v>-4115664.56</v>
      </c>
    </row>
    <row r="21" spans="1:7" ht="15.75" customHeight="1">
      <c r="A21" s="284">
        <v>558691.98</v>
      </c>
      <c r="B21" s="282" t="s">
        <v>26</v>
      </c>
      <c r="C21" s="282" t="s">
        <v>27</v>
      </c>
      <c r="D21" s="285">
        <v>183938.19</v>
      </c>
      <c r="E21" s="286">
        <v>203780.39</v>
      </c>
      <c r="F21" s="152">
        <f t="shared" si="1"/>
        <v>-578534.17999999993</v>
      </c>
    </row>
    <row r="22" spans="1:7" ht="15.75" customHeight="1">
      <c r="A22" s="284">
        <v>530218.06000000006</v>
      </c>
      <c r="B22" s="282" t="s">
        <v>406</v>
      </c>
      <c r="C22" s="282" t="s">
        <v>407</v>
      </c>
      <c r="D22" s="285">
        <v>0</v>
      </c>
      <c r="E22" s="286">
        <v>132443.84</v>
      </c>
      <c r="F22" s="152">
        <f t="shared" si="1"/>
        <v>-662661.9</v>
      </c>
    </row>
    <row r="23" spans="1:7" ht="15.75" customHeight="1">
      <c r="A23" s="284">
        <v>6818004.7300000228</v>
      </c>
      <c r="B23" s="250" t="s">
        <v>61</v>
      </c>
      <c r="C23" s="250" t="s">
        <v>62</v>
      </c>
      <c r="D23" s="285">
        <v>1145319.93</v>
      </c>
      <c r="E23" s="286">
        <v>27584998.459999986</v>
      </c>
      <c r="F23" s="152">
        <f t="shared" si="1"/>
        <v>-33257683.260000013</v>
      </c>
    </row>
    <row r="24" spans="1:7" ht="15.75" customHeight="1">
      <c r="B24" s="147" t="s">
        <v>63</v>
      </c>
      <c r="C24" s="201" t="s">
        <v>64</v>
      </c>
      <c r="D24" s="285"/>
      <c r="E24" s="286"/>
      <c r="F24" s="152">
        <f t="shared" si="1"/>
        <v>0</v>
      </c>
    </row>
    <row r="25" spans="1:7" ht="15.75" customHeight="1">
      <c r="B25" s="282" t="s">
        <v>429</v>
      </c>
      <c r="C25" s="282" t="s">
        <v>430</v>
      </c>
      <c r="D25" s="285">
        <v>0</v>
      </c>
      <c r="E25" s="286">
        <v>4134372.71</v>
      </c>
      <c r="F25" s="152">
        <f t="shared" si="1"/>
        <v>-4134372.71</v>
      </c>
    </row>
    <row r="26" spans="1:7" ht="15.75" customHeight="1">
      <c r="B26" s="282" t="s">
        <v>30</v>
      </c>
      <c r="C26" s="282" t="s">
        <v>31</v>
      </c>
      <c r="D26" s="285">
        <v>0</v>
      </c>
      <c r="E26" s="286">
        <v>8612741.2400000002</v>
      </c>
      <c r="F26" s="152">
        <f t="shared" si="1"/>
        <v>-8612741.2400000002</v>
      </c>
      <c r="G26" s="288">
        <f>SUM(F25:F26)</f>
        <v>-12747113.949999999</v>
      </c>
    </row>
    <row r="27" spans="1:7" ht="15.75" customHeight="1">
      <c r="B27" s="282" t="s">
        <v>36</v>
      </c>
      <c r="C27" s="282" t="s">
        <v>37</v>
      </c>
      <c r="D27" s="285">
        <v>72230.559999999998</v>
      </c>
      <c r="E27" s="286">
        <v>0</v>
      </c>
      <c r="F27" s="300">
        <f>D27</f>
        <v>72230.559999999998</v>
      </c>
    </row>
    <row r="28" spans="1:7" ht="15.75" customHeight="1">
      <c r="B28" s="282" t="s">
        <v>38</v>
      </c>
      <c r="C28" s="282" t="s">
        <v>39</v>
      </c>
      <c r="D28" s="285">
        <v>1493529.44</v>
      </c>
      <c r="E28" s="286">
        <v>0</v>
      </c>
      <c r="F28" s="300">
        <f t="shared" ref="F28:F43" si="2">D28</f>
        <v>1493529.44</v>
      </c>
    </row>
    <row r="29" spans="1:7" ht="15.75" customHeight="1">
      <c r="B29" s="282" t="s">
        <v>424</v>
      </c>
      <c r="C29" s="282" t="s">
        <v>425</v>
      </c>
      <c r="D29" s="285">
        <v>764930.93</v>
      </c>
      <c r="E29" s="286">
        <v>0</v>
      </c>
      <c r="F29" s="290">
        <f t="shared" si="2"/>
        <v>764930.93</v>
      </c>
    </row>
    <row r="30" spans="1:7" ht="15.75" customHeight="1">
      <c r="B30" s="282" t="s">
        <v>40</v>
      </c>
      <c r="C30" s="282" t="s">
        <v>41</v>
      </c>
      <c r="D30" s="285">
        <v>640304.18000000005</v>
      </c>
      <c r="E30" s="286">
        <v>0</v>
      </c>
      <c r="F30" s="298">
        <f t="shared" si="2"/>
        <v>640304.18000000005</v>
      </c>
    </row>
    <row r="31" spans="1:7" ht="15.75" customHeight="1">
      <c r="B31" s="282" t="s">
        <v>412</v>
      </c>
      <c r="C31" s="282" t="s">
        <v>42</v>
      </c>
      <c r="D31" s="285">
        <v>12279.31</v>
      </c>
      <c r="E31" s="286">
        <v>0</v>
      </c>
      <c r="F31" s="297">
        <f t="shared" si="2"/>
        <v>12279.31</v>
      </c>
    </row>
    <row r="32" spans="1:7" ht="15.75" customHeight="1">
      <c r="B32" s="282" t="s">
        <v>43</v>
      </c>
      <c r="C32" s="282" t="s">
        <v>44</v>
      </c>
      <c r="D32" s="285">
        <v>157989.12</v>
      </c>
      <c r="E32" s="286">
        <v>0</v>
      </c>
      <c r="F32" s="299">
        <f t="shared" si="2"/>
        <v>157989.12</v>
      </c>
    </row>
    <row r="33" spans="2:7" ht="15.75" customHeight="1">
      <c r="B33" s="282" t="s">
        <v>415</v>
      </c>
      <c r="C33" s="282" t="s">
        <v>416</v>
      </c>
      <c r="D33" s="285">
        <v>159578.62</v>
      </c>
      <c r="E33" s="286">
        <v>0</v>
      </c>
      <c r="F33" s="290">
        <f t="shared" si="2"/>
        <v>159578.62</v>
      </c>
    </row>
    <row r="34" spans="2:7" ht="15.75" customHeight="1">
      <c r="B34" s="282" t="s">
        <v>417</v>
      </c>
      <c r="C34" s="282" t="s">
        <v>418</v>
      </c>
      <c r="D34" s="285">
        <v>26971.02</v>
      </c>
      <c r="E34" s="286">
        <v>0</v>
      </c>
      <c r="F34" s="290">
        <f t="shared" si="2"/>
        <v>26971.02</v>
      </c>
    </row>
    <row r="35" spans="2:7" ht="15.75" customHeight="1">
      <c r="B35" s="282" t="s">
        <v>419</v>
      </c>
      <c r="C35" s="282" t="s">
        <v>420</v>
      </c>
      <c r="D35" s="285">
        <v>159353.85</v>
      </c>
      <c r="E35" s="286">
        <v>0</v>
      </c>
      <c r="F35" s="290">
        <f t="shared" si="2"/>
        <v>159353.85</v>
      </c>
    </row>
    <row r="36" spans="2:7" ht="15.75" customHeight="1">
      <c r="B36" s="282" t="s">
        <v>423</v>
      </c>
      <c r="C36" s="282" t="s">
        <v>33</v>
      </c>
      <c r="D36" s="285">
        <v>11000</v>
      </c>
      <c r="E36" s="286">
        <v>0</v>
      </c>
      <c r="F36" s="300">
        <f t="shared" si="2"/>
        <v>11000</v>
      </c>
    </row>
    <row r="37" spans="2:7" ht="15.75" customHeight="1">
      <c r="B37" s="282" t="s">
        <v>46</v>
      </c>
      <c r="C37" s="282" t="s">
        <v>47</v>
      </c>
      <c r="D37" s="285">
        <v>1553119.49</v>
      </c>
      <c r="E37" s="286">
        <v>0</v>
      </c>
      <c r="F37" s="298">
        <f t="shared" si="2"/>
        <v>1553119.49</v>
      </c>
    </row>
    <row r="38" spans="2:7" ht="15.75" customHeight="1">
      <c r="B38" s="282" t="s">
        <v>34</v>
      </c>
      <c r="C38" s="282" t="s">
        <v>35</v>
      </c>
      <c r="D38" s="285">
        <v>132443.84</v>
      </c>
      <c r="E38" s="286">
        <v>0</v>
      </c>
      <c r="F38" s="290">
        <f t="shared" si="2"/>
        <v>132443.84</v>
      </c>
    </row>
    <row r="39" spans="2:7" ht="15.75" customHeight="1">
      <c r="B39" s="282" t="s">
        <v>49</v>
      </c>
      <c r="C39" s="282" t="s">
        <v>50</v>
      </c>
      <c r="D39" s="285">
        <v>6000</v>
      </c>
      <c r="E39" s="286">
        <v>0</v>
      </c>
      <c r="F39" s="298">
        <f t="shared" si="2"/>
        <v>6000</v>
      </c>
      <c r="G39" s="288">
        <f>SUM(F39+F37+F30)</f>
        <v>2199423.67</v>
      </c>
    </row>
    <row r="40" spans="2:7" ht="15.75" customHeight="1">
      <c r="B40" s="282" t="s">
        <v>426</v>
      </c>
      <c r="C40" s="282" t="s">
        <v>427</v>
      </c>
      <c r="D40" s="285">
        <v>712072.33</v>
      </c>
      <c r="E40" s="286">
        <v>0</v>
      </c>
      <c r="F40" s="290">
        <f t="shared" si="2"/>
        <v>712072.33</v>
      </c>
    </row>
    <row r="41" spans="2:7" ht="15.75" customHeight="1">
      <c r="B41" s="282" t="s">
        <v>52</v>
      </c>
      <c r="C41" s="282" t="s">
        <v>53</v>
      </c>
      <c r="D41" s="285">
        <v>1617387.58</v>
      </c>
      <c r="E41" s="286">
        <v>0</v>
      </c>
      <c r="F41" s="290">
        <f t="shared" si="2"/>
        <v>1617387.58</v>
      </c>
      <c r="G41" s="288">
        <f>SUM(F41+F40+F38+F35+F34+F33+F29)</f>
        <v>3572738.1700000004</v>
      </c>
    </row>
    <row r="42" spans="2:7" ht="15.75" customHeight="1">
      <c r="B42" s="282" t="s">
        <v>55</v>
      </c>
      <c r="C42" s="282" t="s">
        <v>56</v>
      </c>
      <c r="D42" s="285">
        <v>16466.66</v>
      </c>
      <c r="E42" s="286">
        <v>0</v>
      </c>
      <c r="F42" s="300">
        <f t="shared" si="2"/>
        <v>16466.66</v>
      </c>
    </row>
    <row r="43" spans="2:7" ht="15.75" customHeight="1">
      <c r="B43" s="282" t="s">
        <v>432</v>
      </c>
      <c r="C43" s="282" t="s">
        <v>433</v>
      </c>
      <c r="D43" s="285">
        <v>87900</v>
      </c>
      <c r="E43" s="286">
        <v>0</v>
      </c>
      <c r="F43" s="300">
        <f t="shared" si="2"/>
        <v>87900</v>
      </c>
      <c r="G43" s="288">
        <f>SUM(F43+F42+F36+F28+F27)</f>
        <v>1681126.66</v>
      </c>
    </row>
    <row r="44" spans="2:7" ht="15.75" customHeight="1">
      <c r="B44" s="283" t="s">
        <v>57</v>
      </c>
      <c r="C44" s="283" t="s">
        <v>58</v>
      </c>
      <c r="D44" s="287">
        <f>SUM(D8:D43)</f>
        <v>52817718.019999988</v>
      </c>
      <c r="E44" s="287">
        <f>SUM(E8:E43)</f>
        <v>52817718.019999988</v>
      </c>
      <c r="F44" s="288">
        <f>SUM(F8:F43)</f>
        <v>-6.6647771745920181E-9</v>
      </c>
    </row>
    <row r="45" spans="2:7" ht="13.5" customHeight="1"/>
    <row r="46" spans="2:7" ht="15.75" customHeight="1"/>
    <row r="47" spans="2:7">
      <c r="D47" s="284">
        <f>D44-E44</f>
        <v>0</v>
      </c>
      <c r="F47" s="288">
        <f>SUM(F27:F43)</f>
        <v>7623556.9300000006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Impresion6/14/2024 11:31:40 AM &amp;R&amp;"Segoe UI,Regular"&amp;10 Pagina : 1 de 1</oddFooter>
  </headerFooter>
  <ignoredErrors>
    <ignoredError sqref="B8:B43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8"/>
  <sheetViews>
    <sheetView showGridLines="0" workbookViewId="0">
      <pane xSplit="2" ySplit="7" topLeftCell="C8" activePane="bottomRight" state="frozen"/>
      <selection pane="topRight" activeCell="C1" sqref="C1"/>
      <selection pane="bottomLeft" activeCell="A15" sqref="A15"/>
      <selection pane="bottomRight" activeCell="A5" sqref="A5:F5"/>
    </sheetView>
  </sheetViews>
  <sheetFormatPr baseColWidth="10" defaultColWidth="11.42578125" defaultRowHeight="15"/>
  <cols>
    <col min="1" max="1" width="15" style="284" customWidth="1"/>
    <col min="2" max="2" width="13.85546875" style="280" customWidth="1"/>
    <col min="3" max="3" width="39.5703125" style="280" customWidth="1"/>
    <col min="4" max="4" width="16" style="280" customWidth="1"/>
    <col min="5" max="5" width="23.5703125" style="280" customWidth="1"/>
    <col min="6" max="6" width="14.140625" style="280" bestFit="1" customWidth="1"/>
    <col min="7" max="7" width="16.140625" style="280" customWidth="1"/>
    <col min="8" max="16384" width="11.42578125" style="280"/>
  </cols>
  <sheetData>
    <row r="1" spans="1:7" ht="15" customHeight="1"/>
    <row r="2" spans="1:7" ht="15" customHeight="1"/>
    <row r="3" spans="1:7" ht="15" customHeight="1">
      <c r="A3" s="481" t="s">
        <v>1</v>
      </c>
      <c r="B3" s="481"/>
      <c r="C3" s="481"/>
      <c r="D3" s="481"/>
      <c r="E3" s="481"/>
      <c r="F3" s="481"/>
    </row>
    <row r="4" spans="1:7" ht="15" customHeight="1">
      <c r="A4" s="481" t="s">
        <v>455</v>
      </c>
      <c r="B4" s="481"/>
      <c r="C4" s="481"/>
      <c r="D4" s="481"/>
      <c r="E4" s="481"/>
      <c r="F4" s="481"/>
    </row>
    <row r="5" spans="1:7" ht="15" customHeight="1">
      <c r="A5" s="481" t="s">
        <v>2</v>
      </c>
      <c r="B5" s="481"/>
      <c r="C5" s="481"/>
      <c r="D5" s="481"/>
      <c r="E5" s="481"/>
      <c r="F5" s="481"/>
    </row>
    <row r="6" spans="1:7" ht="15" customHeight="1"/>
    <row r="7" spans="1:7" ht="15" customHeight="1">
      <c r="A7" s="231" t="s">
        <v>428</v>
      </c>
      <c r="B7" s="281" t="s">
        <v>4</v>
      </c>
      <c r="C7" s="281" t="s">
        <v>5</v>
      </c>
      <c r="D7" s="281" t="s">
        <v>6</v>
      </c>
      <c r="E7" s="289" t="s">
        <v>7</v>
      </c>
      <c r="F7" s="202" t="s">
        <v>8</v>
      </c>
    </row>
    <row r="8" spans="1:7" ht="15" customHeight="1">
      <c r="B8" s="282" t="s">
        <v>11</v>
      </c>
      <c r="C8" s="282" t="s">
        <v>12</v>
      </c>
      <c r="D8" s="285">
        <v>191070.4</v>
      </c>
      <c r="E8" s="286">
        <v>190707.46</v>
      </c>
      <c r="F8" s="152">
        <f t="shared" ref="F8:F17" si="0">A8+D8-E8</f>
        <v>362.94000000000233</v>
      </c>
    </row>
    <row r="9" spans="1:7" ht="15" customHeight="1">
      <c r="B9" s="282" t="s">
        <v>414</v>
      </c>
      <c r="C9" s="282" t="s">
        <v>13</v>
      </c>
      <c r="D9" s="285">
        <v>15800</v>
      </c>
      <c r="E9" s="286">
        <v>15800</v>
      </c>
      <c r="F9" s="152">
        <f t="shared" si="0"/>
        <v>0</v>
      </c>
    </row>
    <row r="10" spans="1:7" ht="15" customHeight="1">
      <c r="A10" s="284">
        <v>2488.680000001099</v>
      </c>
      <c r="B10" s="282" t="s">
        <v>14</v>
      </c>
      <c r="C10" s="282" t="s">
        <v>15</v>
      </c>
      <c r="D10" s="285">
        <v>0</v>
      </c>
      <c r="E10" s="286">
        <v>325</v>
      </c>
      <c r="F10" s="152">
        <f t="shared" si="0"/>
        <v>2163.680000001099</v>
      </c>
    </row>
    <row r="11" spans="1:7" ht="15" customHeight="1">
      <c r="A11" s="284">
        <v>16460563.940000005</v>
      </c>
      <c r="B11" s="282" t="s">
        <v>9</v>
      </c>
      <c r="C11" s="282" t="s">
        <v>10</v>
      </c>
      <c r="D11" s="285">
        <v>8207551.25</v>
      </c>
      <c r="E11" s="286">
        <v>12602772.869999999</v>
      </c>
      <c r="F11" s="152">
        <f t="shared" si="0"/>
        <v>12065342.320000006</v>
      </c>
      <c r="G11" s="288">
        <f>SUM(F8:F11)</f>
        <v>12067868.940000007</v>
      </c>
    </row>
    <row r="12" spans="1:7" ht="15" customHeight="1">
      <c r="B12" s="149" t="s">
        <v>16</v>
      </c>
      <c r="C12" s="149" t="s">
        <v>17</v>
      </c>
      <c r="D12" s="150">
        <v>8137648.4299999997</v>
      </c>
      <c r="E12" s="286"/>
      <c r="F12" s="152">
        <f t="shared" si="0"/>
        <v>8137648.4299999997</v>
      </c>
    </row>
    <row r="13" spans="1:7" ht="15" customHeight="1">
      <c r="B13" s="163" t="s">
        <v>18</v>
      </c>
      <c r="C13" s="163" t="s">
        <v>19</v>
      </c>
      <c r="D13" s="285"/>
      <c r="E13" s="286"/>
      <c r="F13" s="152">
        <f t="shared" si="0"/>
        <v>0</v>
      </c>
    </row>
    <row r="14" spans="1:7" ht="15" customHeight="1">
      <c r="B14" s="252" t="s">
        <v>20</v>
      </c>
      <c r="C14" s="252" t="s">
        <v>21</v>
      </c>
      <c r="D14" s="285">
        <v>1672241.7000000002</v>
      </c>
      <c r="E14" s="286"/>
      <c r="F14" s="152">
        <f t="shared" si="0"/>
        <v>1672241.7000000002</v>
      </c>
    </row>
    <row r="15" spans="1:7" ht="15" customHeight="1">
      <c r="B15" s="250" t="s">
        <v>22</v>
      </c>
      <c r="C15" s="250" t="s">
        <v>23</v>
      </c>
      <c r="D15" s="285">
        <v>6070784.4100000001</v>
      </c>
      <c r="E15" s="286"/>
      <c r="F15" s="152">
        <f t="shared" si="0"/>
        <v>6070784.4100000001</v>
      </c>
    </row>
    <row r="16" spans="1:7" ht="15" customHeight="1">
      <c r="B16" s="252" t="s">
        <v>24</v>
      </c>
      <c r="C16" s="252" t="s">
        <v>25</v>
      </c>
      <c r="D16" s="285">
        <v>10651112.640000001</v>
      </c>
      <c r="E16" s="286"/>
      <c r="F16" s="152">
        <f t="shared" si="0"/>
        <v>10651112.640000001</v>
      </c>
    </row>
    <row r="17" spans="1:7" ht="15" customHeight="1">
      <c r="B17" s="163" t="s">
        <v>59</v>
      </c>
      <c r="C17" s="163" t="s">
        <v>60</v>
      </c>
      <c r="D17" s="285">
        <v>1053211.2799999998</v>
      </c>
      <c r="E17" s="286"/>
      <c r="F17" s="152">
        <f t="shared" si="0"/>
        <v>1053211.2799999998</v>
      </c>
      <c r="G17" s="288">
        <f>SUM(F14:F17)</f>
        <v>19447350.030000001</v>
      </c>
    </row>
    <row r="18" spans="1:7" ht="15" customHeight="1">
      <c r="B18" s="282" t="s">
        <v>421</v>
      </c>
      <c r="C18" s="282" t="s">
        <v>422</v>
      </c>
      <c r="D18" s="285">
        <v>148808.20000000001</v>
      </c>
      <c r="E18" s="286">
        <v>148808.20000000001</v>
      </c>
      <c r="F18" s="152">
        <f t="shared" ref="F18:F26" si="1">-(E18+A18-D18)</f>
        <v>0</v>
      </c>
    </row>
    <row r="19" spans="1:7" ht="15" customHeight="1">
      <c r="A19" s="284">
        <v>889697.02</v>
      </c>
      <c r="B19" s="282" t="s">
        <v>28</v>
      </c>
      <c r="C19" s="282" t="s">
        <v>29</v>
      </c>
      <c r="D19" s="285">
        <v>3613323.28</v>
      </c>
      <c r="E19" s="286">
        <v>3532196.75</v>
      </c>
      <c r="F19" s="152">
        <f t="shared" si="1"/>
        <v>-808570.48999999976</v>
      </c>
    </row>
    <row r="20" spans="1:7" ht="15" customHeight="1">
      <c r="A20" s="284">
        <v>7856652.0099999998</v>
      </c>
      <c r="B20" s="282" t="s">
        <v>404</v>
      </c>
      <c r="C20" s="282" t="s">
        <v>405</v>
      </c>
      <c r="D20" s="285">
        <v>5267549.21</v>
      </c>
      <c r="E20" s="286">
        <v>763280.88</v>
      </c>
      <c r="F20" s="152">
        <f t="shared" si="1"/>
        <v>-3352383.6800000006</v>
      </c>
    </row>
    <row r="21" spans="1:7" ht="15" customHeight="1">
      <c r="A21" s="284">
        <v>397774.22</v>
      </c>
      <c r="B21" s="282" t="s">
        <v>406</v>
      </c>
      <c r="C21" s="282" t="s">
        <v>407</v>
      </c>
      <c r="D21" s="285">
        <v>0</v>
      </c>
      <c r="E21" s="286">
        <v>132443.84</v>
      </c>
      <c r="F21" s="152">
        <f t="shared" si="1"/>
        <v>-530218.05999999994</v>
      </c>
    </row>
    <row r="22" spans="1:7" ht="15" customHeight="1">
      <c r="A22" s="284">
        <v>718923.62</v>
      </c>
      <c r="B22" s="282" t="s">
        <v>26</v>
      </c>
      <c r="C22" s="282" t="s">
        <v>27</v>
      </c>
      <c r="D22" s="285">
        <v>377353.52</v>
      </c>
      <c r="E22" s="286">
        <v>217121.88</v>
      </c>
      <c r="F22" s="152">
        <f t="shared" si="1"/>
        <v>-558691.98</v>
      </c>
    </row>
    <row r="23" spans="1:7" ht="15" customHeight="1">
      <c r="A23" s="284">
        <v>6600005.7499999925</v>
      </c>
      <c r="B23" s="250" t="s">
        <v>61</v>
      </c>
      <c r="C23" s="250" t="s">
        <v>62</v>
      </c>
      <c r="D23" s="285"/>
      <c r="E23" s="286">
        <v>27584998.460000012</v>
      </c>
      <c r="F23" s="152">
        <f t="shared" si="1"/>
        <v>-34185004.210000008</v>
      </c>
    </row>
    <row r="24" spans="1:7" ht="15" customHeight="1">
      <c r="B24" s="147" t="s">
        <v>63</v>
      </c>
      <c r="C24" s="201" t="s">
        <v>64</v>
      </c>
      <c r="D24" s="285"/>
      <c r="E24" s="286"/>
      <c r="F24" s="152">
        <f t="shared" si="1"/>
        <v>0</v>
      </c>
    </row>
    <row r="25" spans="1:7" ht="15" customHeight="1">
      <c r="B25" s="282" t="s">
        <v>429</v>
      </c>
      <c r="C25" s="282" t="s">
        <v>430</v>
      </c>
      <c r="D25" s="285">
        <v>0</v>
      </c>
      <c r="E25" s="286">
        <v>191070.4</v>
      </c>
      <c r="F25" s="152">
        <f t="shared" si="1"/>
        <v>-191070.4</v>
      </c>
    </row>
    <row r="26" spans="1:7" ht="15" customHeight="1">
      <c r="B26" s="282" t="s">
        <v>30</v>
      </c>
      <c r="C26" s="282" t="s">
        <v>31</v>
      </c>
      <c r="D26" s="285">
        <v>0</v>
      </c>
      <c r="E26" s="286">
        <v>8207551.25</v>
      </c>
      <c r="F26" s="152">
        <f t="shared" si="1"/>
        <v>-8207551.25</v>
      </c>
      <c r="G26" s="288">
        <f>SUM(F25:F26)</f>
        <v>-8398621.6500000004</v>
      </c>
    </row>
    <row r="27" spans="1:7" ht="15" customHeight="1">
      <c r="B27" s="282" t="s">
        <v>36</v>
      </c>
      <c r="C27" s="282" t="s">
        <v>37</v>
      </c>
      <c r="D27" s="285">
        <v>308647.44</v>
      </c>
      <c r="E27" s="286">
        <v>0</v>
      </c>
      <c r="F27" s="293">
        <f>D27</f>
        <v>308647.44</v>
      </c>
    </row>
    <row r="28" spans="1:7" ht="15" customHeight="1">
      <c r="B28" s="282" t="s">
        <v>38</v>
      </c>
      <c r="C28" s="282" t="s">
        <v>39</v>
      </c>
      <c r="D28" s="285">
        <v>714444.72</v>
      </c>
      <c r="E28" s="286">
        <v>0</v>
      </c>
      <c r="F28" s="293">
        <f t="shared" ref="F28:F44" si="2">D28</f>
        <v>714444.72</v>
      </c>
    </row>
    <row r="29" spans="1:7" ht="15" customHeight="1">
      <c r="B29" s="282" t="s">
        <v>424</v>
      </c>
      <c r="C29" s="282" t="s">
        <v>425</v>
      </c>
      <c r="D29" s="285">
        <v>765280.7</v>
      </c>
      <c r="E29" s="286">
        <v>0</v>
      </c>
      <c r="F29" s="290">
        <f t="shared" si="2"/>
        <v>765280.7</v>
      </c>
    </row>
    <row r="30" spans="1:7" ht="15" customHeight="1">
      <c r="B30" s="282" t="s">
        <v>40</v>
      </c>
      <c r="C30" s="282" t="s">
        <v>41</v>
      </c>
      <c r="D30" s="285">
        <v>239755.96</v>
      </c>
      <c r="E30" s="286">
        <v>0</v>
      </c>
      <c r="F30" s="291">
        <f t="shared" si="2"/>
        <v>239755.96</v>
      </c>
    </row>
    <row r="31" spans="1:7" ht="15" customHeight="1">
      <c r="B31" s="282" t="s">
        <v>412</v>
      </c>
      <c r="C31" s="282" t="s">
        <v>42</v>
      </c>
      <c r="D31" s="285">
        <v>21358.57</v>
      </c>
      <c r="E31" s="286">
        <v>0</v>
      </c>
      <c r="F31" s="292">
        <f t="shared" si="2"/>
        <v>21358.57</v>
      </c>
    </row>
    <row r="32" spans="1:7" ht="15" customHeight="1">
      <c r="B32" s="282" t="s">
        <v>43</v>
      </c>
      <c r="C32" s="282" t="s">
        <v>44</v>
      </c>
      <c r="D32" s="285">
        <v>1022073.45</v>
      </c>
      <c r="E32" s="286">
        <v>0</v>
      </c>
      <c r="F32" s="288">
        <f t="shared" si="2"/>
        <v>1022073.45</v>
      </c>
    </row>
    <row r="33" spans="2:7" ht="15" customHeight="1">
      <c r="B33" s="282" t="s">
        <v>415</v>
      </c>
      <c r="C33" s="282" t="s">
        <v>416</v>
      </c>
      <c r="D33" s="285">
        <v>168466.93</v>
      </c>
      <c r="E33" s="286">
        <v>0</v>
      </c>
      <c r="F33" s="290">
        <f t="shared" si="2"/>
        <v>168466.93</v>
      </c>
    </row>
    <row r="34" spans="2:7" ht="15" customHeight="1">
      <c r="B34" s="282" t="s">
        <v>417</v>
      </c>
      <c r="C34" s="282" t="s">
        <v>418</v>
      </c>
      <c r="D34" s="285">
        <v>28473.27</v>
      </c>
      <c r="E34" s="286">
        <v>0</v>
      </c>
      <c r="F34" s="290">
        <f t="shared" si="2"/>
        <v>28473.27</v>
      </c>
    </row>
    <row r="35" spans="2:7" ht="15" customHeight="1">
      <c r="B35" s="282" t="s">
        <v>419</v>
      </c>
      <c r="C35" s="282" t="s">
        <v>420</v>
      </c>
      <c r="D35" s="285">
        <v>168229.64</v>
      </c>
      <c r="E35" s="286">
        <v>0</v>
      </c>
      <c r="F35" s="290">
        <f t="shared" si="2"/>
        <v>168229.64</v>
      </c>
    </row>
    <row r="36" spans="2:7" ht="15" customHeight="1">
      <c r="B36" s="282" t="s">
        <v>453</v>
      </c>
      <c r="C36" s="282" t="s">
        <v>454</v>
      </c>
      <c r="D36" s="285">
        <v>191160</v>
      </c>
      <c r="E36" s="286">
        <v>0</v>
      </c>
      <c r="F36" s="291">
        <f t="shared" si="2"/>
        <v>191160</v>
      </c>
    </row>
    <row r="37" spans="2:7" ht="15" customHeight="1">
      <c r="B37" s="282" t="s">
        <v>444</v>
      </c>
      <c r="C37" s="282" t="s">
        <v>445</v>
      </c>
      <c r="D37" s="285">
        <v>233226.01</v>
      </c>
      <c r="E37" s="286">
        <v>0</v>
      </c>
      <c r="F37" s="290">
        <f t="shared" si="2"/>
        <v>233226.01</v>
      </c>
    </row>
    <row r="38" spans="2:7" ht="15" customHeight="1">
      <c r="B38" s="282" t="s">
        <v>46</v>
      </c>
      <c r="C38" s="282" t="s">
        <v>47</v>
      </c>
      <c r="D38" s="285">
        <v>1923480.4</v>
      </c>
      <c r="E38" s="286">
        <v>0</v>
      </c>
      <c r="F38" s="291">
        <f t="shared" si="2"/>
        <v>1923480.4</v>
      </c>
    </row>
    <row r="39" spans="2:7" ht="15" customHeight="1">
      <c r="B39" s="282" t="s">
        <v>34</v>
      </c>
      <c r="C39" s="282" t="s">
        <v>35</v>
      </c>
      <c r="D39" s="285">
        <v>132443.84</v>
      </c>
      <c r="E39" s="286">
        <v>0</v>
      </c>
      <c r="F39" s="290">
        <f t="shared" si="2"/>
        <v>132443.84</v>
      </c>
    </row>
    <row r="40" spans="2:7" ht="15" customHeight="1">
      <c r="B40" s="282" t="s">
        <v>443</v>
      </c>
      <c r="C40" s="282" t="s">
        <v>51</v>
      </c>
      <c r="D40" s="285">
        <v>16893.5</v>
      </c>
      <c r="E40" s="286">
        <v>0</v>
      </c>
      <c r="F40" s="293">
        <f t="shared" si="2"/>
        <v>16893.5</v>
      </c>
    </row>
    <row r="41" spans="2:7" ht="15" customHeight="1">
      <c r="B41" s="282" t="s">
        <v>426</v>
      </c>
      <c r="C41" s="282" t="s">
        <v>427</v>
      </c>
      <c r="D41" s="285">
        <v>1249368.04</v>
      </c>
      <c r="E41" s="286">
        <v>0</v>
      </c>
      <c r="F41" s="290">
        <f t="shared" si="2"/>
        <v>1249368.04</v>
      </c>
    </row>
    <row r="42" spans="2:7" ht="15" customHeight="1">
      <c r="B42" s="282" t="s">
        <v>52</v>
      </c>
      <c r="C42" s="282" t="s">
        <v>53</v>
      </c>
      <c r="D42" s="285">
        <v>825003.54</v>
      </c>
      <c r="E42" s="286">
        <v>0</v>
      </c>
      <c r="F42" s="290">
        <f t="shared" si="2"/>
        <v>825003.54</v>
      </c>
      <c r="G42" s="288">
        <f>SUM(F42+F41+F39+F37+F35+F34+F33+F29)</f>
        <v>3570491.9699999997</v>
      </c>
    </row>
    <row r="43" spans="2:7" ht="15" customHeight="1">
      <c r="B43" s="282" t="s">
        <v>55</v>
      </c>
      <c r="C43" s="282" t="s">
        <v>56</v>
      </c>
      <c r="D43" s="285">
        <v>27266.66</v>
      </c>
      <c r="E43" s="286">
        <v>0</v>
      </c>
      <c r="F43" s="291">
        <f t="shared" si="2"/>
        <v>27266.66</v>
      </c>
      <c r="G43" s="288">
        <f>SUM(F43+F38+F36+F30)</f>
        <v>2381663.0199999996</v>
      </c>
    </row>
    <row r="44" spans="2:7" ht="15" customHeight="1">
      <c r="B44" s="282" t="s">
        <v>432</v>
      </c>
      <c r="C44" s="282" t="s">
        <v>433</v>
      </c>
      <c r="D44" s="285">
        <v>145050</v>
      </c>
      <c r="E44" s="286">
        <v>0</v>
      </c>
      <c r="F44" s="293">
        <f t="shared" si="2"/>
        <v>145050</v>
      </c>
      <c r="G44" s="288">
        <f>SUM(F44+F40+F28+F27)</f>
        <v>1185035.6599999999</v>
      </c>
    </row>
    <row r="45" spans="2:7" ht="15" customHeight="1">
      <c r="B45" s="283" t="s">
        <v>57</v>
      </c>
      <c r="C45" s="283" t="s">
        <v>58</v>
      </c>
      <c r="D45" s="287">
        <f>SUM(D8:D44)</f>
        <v>53587076.99000001</v>
      </c>
      <c r="E45" s="287">
        <f>SUM(E8:E44)</f>
        <v>53587076.99000001</v>
      </c>
      <c r="F45" s="288">
        <f>SUM(F8:F44)</f>
        <v>-4.3364707380533218E-9</v>
      </c>
    </row>
    <row r="46" spans="2:7" ht="15" customHeight="1"/>
    <row r="47" spans="2:7" ht="18.75" customHeight="1"/>
    <row r="48" spans="2:7">
      <c r="D48" s="288">
        <f>D45-E45</f>
        <v>0</v>
      </c>
      <c r="F48" s="288">
        <f>SUM(F27:F44)</f>
        <v>8180622.6699999999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Impresion5/29/2024 10:41:50 AM &amp;R&amp;"Segoe UI,Regular"&amp;10 Pagina : 1 de 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4"/>
  <sheetViews>
    <sheetView showGridLines="0" zoomScale="140" zoomScaleNormal="140" workbookViewId="0">
      <selection activeCell="A5" sqref="A5:F5"/>
    </sheetView>
  </sheetViews>
  <sheetFormatPr baseColWidth="10" defaultColWidth="11.42578125" defaultRowHeight="15"/>
  <cols>
    <col min="1" max="1" width="15.140625" style="251" bestFit="1" customWidth="1"/>
    <col min="2" max="2" width="16.5703125" style="251" bestFit="1" customWidth="1"/>
    <col min="3" max="3" width="45.42578125" style="251" customWidth="1"/>
    <col min="4" max="5" width="14.7109375" style="251" bestFit="1" customWidth="1"/>
    <col min="6" max="6" width="13.85546875" style="251" bestFit="1" customWidth="1"/>
    <col min="7" max="7" width="15" style="251" bestFit="1" customWidth="1"/>
    <col min="8" max="8" width="13.85546875" style="251" bestFit="1" customWidth="1"/>
    <col min="9" max="16384" width="11.42578125" style="251"/>
  </cols>
  <sheetData>
    <row r="1" spans="1:8" ht="16.5" customHeight="1"/>
    <row r="2" spans="1:8" ht="18.75" customHeight="1"/>
    <row r="3" spans="1:8" ht="18" customHeight="1">
      <c r="A3" s="481" t="s">
        <v>1</v>
      </c>
      <c r="B3" s="481"/>
      <c r="C3" s="481"/>
      <c r="D3" s="481"/>
      <c r="E3" s="481"/>
      <c r="F3" s="481"/>
    </row>
    <row r="4" spans="1:8" ht="14.25" customHeight="1">
      <c r="A4" s="481" t="s">
        <v>451</v>
      </c>
      <c r="B4" s="481"/>
      <c r="C4" s="481"/>
      <c r="D4" s="481"/>
      <c r="E4" s="481"/>
      <c r="F4" s="481"/>
    </row>
    <row r="5" spans="1:8" ht="18" customHeight="1">
      <c r="A5" s="481" t="s">
        <v>2</v>
      </c>
      <c r="B5" s="481"/>
      <c r="C5" s="481"/>
      <c r="D5" s="481"/>
      <c r="E5" s="481"/>
      <c r="F5" s="481"/>
    </row>
    <row r="6" spans="1:8" ht="12.75" customHeight="1"/>
    <row r="7" spans="1:8" ht="12.75" customHeight="1"/>
    <row r="8" spans="1:8" ht="15" customHeight="1">
      <c r="A8" s="231" t="s">
        <v>428</v>
      </c>
      <c r="B8" s="253" t="s">
        <v>4</v>
      </c>
      <c r="C8" s="253" t="s">
        <v>5</v>
      </c>
      <c r="D8" s="271" t="s">
        <v>6</v>
      </c>
      <c r="E8" s="271" t="s">
        <v>7</v>
      </c>
      <c r="F8" s="202" t="s">
        <v>8</v>
      </c>
    </row>
    <row r="9" spans="1:8" ht="15" customHeight="1">
      <c r="A9" s="251">
        <v>2813.680000001099</v>
      </c>
      <c r="B9" s="252" t="s">
        <v>14</v>
      </c>
      <c r="C9" s="252" t="s">
        <v>15</v>
      </c>
      <c r="D9" s="248">
        <v>0</v>
      </c>
      <c r="E9" s="257">
        <v>325</v>
      </c>
      <c r="F9" s="152">
        <f t="shared" ref="F9:F17" si="0">A9+D9-E9</f>
        <v>2488.680000001099</v>
      </c>
    </row>
    <row r="10" spans="1:8" ht="15" customHeight="1">
      <c r="B10" s="252"/>
      <c r="C10" s="252" t="s">
        <v>452</v>
      </c>
      <c r="D10" s="248">
        <v>38000</v>
      </c>
      <c r="E10" s="257"/>
      <c r="F10" s="152">
        <f t="shared" si="0"/>
        <v>38000</v>
      </c>
    </row>
    <row r="11" spans="1:8" ht="15" customHeight="1">
      <c r="A11" s="249">
        <v>17529251.560000006</v>
      </c>
      <c r="B11" s="252" t="s">
        <v>9</v>
      </c>
      <c r="C11" s="276" t="s">
        <v>10</v>
      </c>
      <c r="D11" s="273">
        <v>9808079.6699999999</v>
      </c>
      <c r="E11" s="257">
        <v>10876767.289999999</v>
      </c>
      <c r="F11" s="152">
        <f t="shared" si="0"/>
        <v>16460563.940000005</v>
      </c>
      <c r="G11" s="259">
        <f>SUM(F9:F11)</f>
        <v>16501052.620000007</v>
      </c>
    </row>
    <row r="12" spans="1:8" ht="15" customHeight="1">
      <c r="B12" s="149" t="s">
        <v>16</v>
      </c>
      <c r="C12" s="149" t="s">
        <v>17</v>
      </c>
      <c r="D12" s="249">
        <v>4384702.57</v>
      </c>
      <c r="E12" s="249"/>
      <c r="F12" s="152">
        <f t="shared" si="0"/>
        <v>4384702.57</v>
      </c>
      <c r="H12" s="257"/>
    </row>
    <row r="13" spans="1:8" ht="15" customHeight="1">
      <c r="B13" s="163" t="s">
        <v>18</v>
      </c>
      <c r="C13" s="163" t="s">
        <v>19</v>
      </c>
      <c r="D13" s="248"/>
      <c r="E13" s="272"/>
      <c r="F13" s="152">
        <f t="shared" si="0"/>
        <v>0</v>
      </c>
    </row>
    <row r="14" spans="1:8" ht="15" customHeight="1">
      <c r="B14" s="252" t="s">
        <v>20</v>
      </c>
      <c r="C14" s="252" t="s">
        <v>21</v>
      </c>
      <c r="D14" s="248">
        <v>1672241.7000000002</v>
      </c>
      <c r="E14" s="257">
        <v>0</v>
      </c>
      <c r="F14" s="152">
        <f t="shared" si="0"/>
        <v>1672241.7000000002</v>
      </c>
      <c r="H14" s="259"/>
    </row>
    <row r="15" spans="1:8" ht="15" customHeight="1">
      <c r="B15" s="250" t="s">
        <v>22</v>
      </c>
      <c r="C15" s="250" t="s">
        <v>23</v>
      </c>
      <c r="D15" s="275">
        <v>6070784.4100000001</v>
      </c>
      <c r="E15" s="272"/>
      <c r="F15" s="152">
        <f t="shared" si="0"/>
        <v>6070784.4100000001</v>
      </c>
    </row>
    <row r="16" spans="1:8" ht="15" customHeight="1">
      <c r="B16" s="252" t="s">
        <v>24</v>
      </c>
      <c r="C16" s="252" t="s">
        <v>25</v>
      </c>
      <c r="D16" s="275">
        <v>10989481.990000002</v>
      </c>
      <c r="E16" s="272"/>
      <c r="F16" s="152">
        <f t="shared" si="0"/>
        <v>10989481.990000002</v>
      </c>
    </row>
    <row r="17" spans="1:7" ht="15" customHeight="1">
      <c r="B17" s="163" t="s">
        <v>59</v>
      </c>
      <c r="C17" s="163" t="s">
        <v>60</v>
      </c>
      <c r="D17" s="275">
        <v>1065724.4900000002</v>
      </c>
      <c r="E17" s="272"/>
      <c r="F17" s="152">
        <f t="shared" si="0"/>
        <v>1065724.4900000002</v>
      </c>
      <c r="G17" s="259">
        <f>SUM(F14:F17)</f>
        <v>19798232.590000004</v>
      </c>
    </row>
    <row r="18" spans="1:7" ht="15" customHeight="1">
      <c r="B18" s="252" t="s">
        <v>421</v>
      </c>
      <c r="C18" s="252" t="s">
        <v>422</v>
      </c>
      <c r="D18" s="248">
        <v>150581.20000000001</v>
      </c>
      <c r="E18" s="257">
        <v>150581.20000000001</v>
      </c>
      <c r="F18" s="152">
        <f t="shared" ref="F18:F25" si="1">-(E18+A18-D18)</f>
        <v>0</v>
      </c>
    </row>
    <row r="19" spans="1:7" ht="15" customHeight="1">
      <c r="A19" s="251">
        <v>6275018.2300000004</v>
      </c>
      <c r="B19" s="252" t="s">
        <v>28</v>
      </c>
      <c r="C19" s="252" t="s">
        <v>29</v>
      </c>
      <c r="D19" s="248">
        <v>7184552.9000000004</v>
      </c>
      <c r="E19" s="257">
        <v>1799231.6900000002</v>
      </c>
      <c r="F19" s="279">
        <f t="shared" si="1"/>
        <v>-889697.02000000048</v>
      </c>
    </row>
    <row r="20" spans="1:7" ht="15" customHeight="1">
      <c r="A20" s="251">
        <v>7093371.1299999999</v>
      </c>
      <c r="B20" s="252" t="s">
        <v>404</v>
      </c>
      <c r="C20" s="252" t="s">
        <v>405</v>
      </c>
      <c r="D20" s="248">
        <v>0</v>
      </c>
      <c r="E20" s="257">
        <v>763280.88</v>
      </c>
      <c r="F20" s="152">
        <f t="shared" si="1"/>
        <v>-7856652.0099999998</v>
      </c>
    </row>
    <row r="21" spans="1:7" ht="15" customHeight="1">
      <c r="A21" s="251">
        <v>265330.38</v>
      </c>
      <c r="B21" s="252" t="s">
        <v>406</v>
      </c>
      <c r="C21" s="252" t="s">
        <v>407</v>
      </c>
      <c r="D21" s="248">
        <v>0</v>
      </c>
      <c r="E21" s="257">
        <v>132443.84</v>
      </c>
      <c r="F21" s="152">
        <f t="shared" si="1"/>
        <v>-397774.22</v>
      </c>
    </row>
    <row r="22" spans="1:7" ht="15" customHeight="1">
      <c r="A22" s="251">
        <v>368975.95</v>
      </c>
      <c r="B22" s="252" t="s">
        <v>26</v>
      </c>
      <c r="C22" s="252" t="s">
        <v>27</v>
      </c>
      <c r="D22" s="248">
        <v>0</v>
      </c>
      <c r="E22" s="257">
        <v>349947.67</v>
      </c>
      <c r="F22" s="279">
        <f t="shared" si="1"/>
        <v>-718923.62</v>
      </c>
    </row>
    <row r="23" spans="1:7" ht="15" customHeight="1">
      <c r="A23" s="251">
        <v>3529369.5499999886</v>
      </c>
      <c r="B23" s="250" t="s">
        <v>61</v>
      </c>
      <c r="C23" s="250" t="s">
        <v>62</v>
      </c>
      <c r="D23" s="248"/>
      <c r="E23" s="257">
        <v>24149405.160000026</v>
      </c>
      <c r="F23" s="152">
        <f t="shared" si="1"/>
        <v>-27678774.710000016</v>
      </c>
    </row>
    <row r="24" spans="1:7" ht="15" customHeight="1">
      <c r="B24" s="147" t="s">
        <v>63</v>
      </c>
      <c r="C24" s="201" t="s">
        <v>64</v>
      </c>
      <c r="D24" s="248"/>
      <c r="E24" s="257"/>
      <c r="F24" s="152">
        <f t="shared" si="1"/>
        <v>0</v>
      </c>
    </row>
    <row r="25" spans="1:7" ht="15" customHeight="1">
      <c r="B25" s="252" t="s">
        <v>30</v>
      </c>
      <c r="C25" s="252" t="s">
        <v>31</v>
      </c>
      <c r="D25" s="248">
        <v>0</v>
      </c>
      <c r="E25" s="274">
        <v>9800879.3200000003</v>
      </c>
      <c r="F25" s="152">
        <f t="shared" si="1"/>
        <v>-9800879.3200000003</v>
      </c>
    </row>
    <row r="26" spans="1:7" ht="15" customHeight="1">
      <c r="B26" s="252" t="s">
        <v>36</v>
      </c>
      <c r="C26" s="252" t="s">
        <v>37</v>
      </c>
      <c r="D26" s="248">
        <v>92022.31</v>
      </c>
      <c r="E26" s="257">
        <v>0</v>
      </c>
      <c r="F26" s="278">
        <f>D26</f>
        <v>92022.31</v>
      </c>
    </row>
    <row r="27" spans="1:7" ht="15" customHeight="1">
      <c r="B27" s="252" t="s">
        <v>38</v>
      </c>
      <c r="C27" s="252" t="s">
        <v>39</v>
      </c>
      <c r="D27" s="248">
        <v>755321.72</v>
      </c>
      <c r="E27" s="257">
        <v>0</v>
      </c>
      <c r="F27" s="278">
        <f t="shared" ref="F27:F40" si="2">D27</f>
        <v>755321.72</v>
      </c>
    </row>
    <row r="28" spans="1:7" ht="15" customHeight="1">
      <c r="B28" s="252" t="s">
        <v>424</v>
      </c>
      <c r="C28" s="252" t="s">
        <v>425</v>
      </c>
      <c r="D28" s="248">
        <v>763280.88</v>
      </c>
      <c r="E28" s="257">
        <v>0</v>
      </c>
      <c r="F28" s="260">
        <f t="shared" si="2"/>
        <v>763280.88</v>
      </c>
    </row>
    <row r="29" spans="1:7" ht="15" customHeight="1">
      <c r="B29" s="252" t="s">
        <v>40</v>
      </c>
      <c r="C29" s="252" t="s">
        <v>41</v>
      </c>
      <c r="D29" s="248">
        <v>111799.42</v>
      </c>
      <c r="E29" s="257">
        <v>0</v>
      </c>
      <c r="F29" s="277">
        <f t="shared" si="2"/>
        <v>111799.42</v>
      </c>
    </row>
    <row r="30" spans="1:7" ht="15" customHeight="1">
      <c r="B30" s="252" t="s">
        <v>412</v>
      </c>
      <c r="C30" s="252" t="s">
        <v>42</v>
      </c>
      <c r="D30" s="248">
        <v>17918.02</v>
      </c>
      <c r="E30" s="257">
        <v>0</v>
      </c>
      <c r="F30" s="259">
        <f t="shared" si="2"/>
        <v>17918.02</v>
      </c>
    </row>
    <row r="31" spans="1:7" ht="15" customHeight="1">
      <c r="B31" s="252" t="s">
        <v>415</v>
      </c>
      <c r="C31" s="252" t="s">
        <v>416</v>
      </c>
      <c r="D31" s="248">
        <v>170596.93</v>
      </c>
      <c r="E31" s="257">
        <v>0</v>
      </c>
      <c r="F31" s="260">
        <f t="shared" si="2"/>
        <v>170596.93</v>
      </c>
    </row>
    <row r="32" spans="1:7" ht="15" customHeight="1">
      <c r="B32" s="252" t="s">
        <v>417</v>
      </c>
      <c r="C32" s="252" t="s">
        <v>418</v>
      </c>
      <c r="D32" s="248">
        <v>28833.27</v>
      </c>
      <c r="E32" s="257">
        <v>0</v>
      </c>
      <c r="F32" s="260">
        <f t="shared" si="2"/>
        <v>28833.27</v>
      </c>
    </row>
    <row r="33" spans="2:7" ht="15" customHeight="1">
      <c r="B33" s="252" t="s">
        <v>419</v>
      </c>
      <c r="C33" s="252" t="s">
        <v>420</v>
      </c>
      <c r="D33" s="248">
        <v>170356.64</v>
      </c>
      <c r="E33" s="257">
        <v>0</v>
      </c>
      <c r="F33" s="260">
        <f t="shared" si="2"/>
        <v>170356.64</v>
      </c>
    </row>
    <row r="34" spans="2:7" ht="15" customHeight="1">
      <c r="B34" s="252" t="s">
        <v>444</v>
      </c>
      <c r="C34" s="252" t="s">
        <v>445</v>
      </c>
      <c r="D34" s="248">
        <v>7211.01</v>
      </c>
      <c r="E34" s="257">
        <v>0</v>
      </c>
      <c r="F34" s="260">
        <f t="shared" si="2"/>
        <v>7211.01</v>
      </c>
    </row>
    <row r="35" spans="2:7" ht="15" customHeight="1">
      <c r="B35" s="252" t="s">
        <v>46</v>
      </c>
      <c r="C35" s="252" t="s">
        <v>47</v>
      </c>
      <c r="D35" s="248">
        <v>1505188.09</v>
      </c>
      <c r="E35" s="257">
        <v>0</v>
      </c>
      <c r="F35" s="277">
        <f t="shared" si="2"/>
        <v>1505188.09</v>
      </c>
    </row>
    <row r="36" spans="2:7" ht="15" customHeight="1">
      <c r="B36" s="252" t="s">
        <v>436</v>
      </c>
      <c r="C36" s="252" t="s">
        <v>437</v>
      </c>
      <c r="D36" s="248">
        <v>11491.52</v>
      </c>
      <c r="E36" s="257">
        <v>0</v>
      </c>
      <c r="F36" s="277">
        <f t="shared" si="2"/>
        <v>11491.52</v>
      </c>
      <c r="G36" s="259">
        <f>SUM(F36+F35+F29)</f>
        <v>1628479.03</v>
      </c>
    </row>
    <row r="37" spans="2:7" ht="15" customHeight="1">
      <c r="B37" s="252" t="s">
        <v>34</v>
      </c>
      <c r="C37" s="252" t="s">
        <v>35</v>
      </c>
      <c r="D37" s="248">
        <v>132443.84</v>
      </c>
      <c r="E37" s="257">
        <v>0</v>
      </c>
      <c r="F37" s="260">
        <f t="shared" si="2"/>
        <v>132443.84</v>
      </c>
    </row>
    <row r="38" spans="2:7" ht="15" customHeight="1">
      <c r="B38" s="252" t="s">
        <v>426</v>
      </c>
      <c r="C38" s="252" t="s">
        <v>427</v>
      </c>
      <c r="D38" s="248">
        <v>1258696.3899999999</v>
      </c>
      <c r="E38" s="257">
        <v>0</v>
      </c>
      <c r="F38" s="260">
        <f t="shared" si="2"/>
        <v>1258696.3899999999</v>
      </c>
    </row>
    <row r="39" spans="2:7" ht="15" customHeight="1">
      <c r="B39" s="252" t="s">
        <v>52</v>
      </c>
      <c r="C39" s="252" t="s">
        <v>53</v>
      </c>
      <c r="D39" s="248">
        <v>1630553.08</v>
      </c>
      <c r="E39" s="257">
        <v>0</v>
      </c>
      <c r="F39" s="260">
        <f t="shared" si="2"/>
        <v>1630553.08</v>
      </c>
      <c r="G39" s="259">
        <f>SUM(F39+F38+F37+F34+F33+F32+F31+F28)</f>
        <v>4161972.0399999996</v>
      </c>
    </row>
    <row r="40" spans="2:7" ht="15" customHeight="1">
      <c r="B40" s="252" t="s">
        <v>55</v>
      </c>
      <c r="C40" s="252" t="s">
        <v>56</v>
      </c>
      <c r="D40" s="248">
        <v>3000</v>
      </c>
      <c r="E40" s="257">
        <v>0</v>
      </c>
      <c r="F40" s="278">
        <f t="shared" si="2"/>
        <v>3000</v>
      </c>
      <c r="G40" s="259">
        <f>SUM(F40+F27+F26)</f>
        <v>850344.03</v>
      </c>
    </row>
    <row r="41" spans="2:7">
      <c r="B41" s="254" t="s">
        <v>57</v>
      </c>
      <c r="C41" s="254" t="s">
        <v>58</v>
      </c>
      <c r="D41" s="258">
        <f>SUM(D9:D40)</f>
        <v>48022862.050000027</v>
      </c>
      <c r="E41" s="258">
        <f>SUM(E9:E40)</f>
        <v>48022862.050000027</v>
      </c>
      <c r="F41" s="259">
        <f>SUM(F9:F40)</f>
        <v>-1.1408701539039612E-8</v>
      </c>
    </row>
    <row r="42" spans="2:7" ht="16.5" customHeight="1"/>
    <row r="43" spans="2:7">
      <c r="F43" s="259">
        <f>SUM(F26:F40)</f>
        <v>6658713.1200000001</v>
      </c>
    </row>
    <row r="44" spans="2:7">
      <c r="D44" s="259">
        <f>D41-E41</f>
        <v>0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Impresion4/16/2024 1:18:06 PM &amp;R&amp;"Segoe UI,Regular"&amp;10 Pagina : 1 de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showGridLine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19" sqref="G19"/>
    </sheetView>
  </sheetViews>
  <sheetFormatPr baseColWidth="10" defaultColWidth="11.42578125" defaultRowHeight="15"/>
  <cols>
    <col min="1" max="1" width="3.5703125" style="410" customWidth="1"/>
    <col min="2" max="2" width="17.42578125" style="410" customWidth="1"/>
    <col min="3" max="3" width="48.85546875" style="410" customWidth="1"/>
    <col min="4" max="4" width="14.140625" style="418" bestFit="1" customWidth="1"/>
    <col min="5" max="5" width="16" style="418" customWidth="1"/>
    <col min="6" max="6" width="14.28515625" style="418" bestFit="1" customWidth="1"/>
    <col min="7" max="7" width="14.5703125" style="418" customWidth="1"/>
    <col min="8" max="8" width="14.85546875" style="410" bestFit="1" customWidth="1"/>
    <col min="9" max="16384" width="11.42578125" style="410"/>
  </cols>
  <sheetData>
    <row r="1" spans="1:8" ht="18" customHeight="1"/>
    <row r="2" spans="1:8" ht="17.25" customHeight="1">
      <c r="D2" s="430"/>
    </row>
    <row r="3" spans="1:8" ht="19.5" customHeight="1">
      <c r="A3" s="481" t="s">
        <v>1</v>
      </c>
      <c r="B3" s="481"/>
      <c r="C3" s="481"/>
      <c r="D3" s="481"/>
      <c r="E3" s="481"/>
      <c r="F3" s="481"/>
      <c r="G3" s="481"/>
    </row>
    <row r="4" spans="1:8" ht="15.75" customHeight="1">
      <c r="A4" s="481" t="s">
        <v>485</v>
      </c>
      <c r="B4" s="481"/>
      <c r="C4" s="481"/>
      <c r="D4" s="481"/>
      <c r="E4" s="481"/>
      <c r="F4" s="481"/>
      <c r="G4" s="481"/>
    </row>
    <row r="5" spans="1:8" ht="18" customHeight="1">
      <c r="A5" s="481" t="s">
        <v>2</v>
      </c>
      <c r="B5" s="481"/>
      <c r="C5" s="481"/>
      <c r="D5" s="481"/>
      <c r="E5" s="481"/>
      <c r="F5" s="481"/>
      <c r="G5" s="481"/>
    </row>
    <row r="6" spans="1:8" ht="16.5" customHeight="1"/>
    <row r="7" spans="1:8" ht="15" customHeight="1">
      <c r="B7" s="412" t="s">
        <v>4</v>
      </c>
      <c r="C7" s="412" t="s">
        <v>5</v>
      </c>
      <c r="D7" s="359" t="s">
        <v>3</v>
      </c>
      <c r="E7" s="431" t="s">
        <v>6</v>
      </c>
      <c r="F7" s="426" t="s">
        <v>7</v>
      </c>
      <c r="G7" s="359" t="s">
        <v>8</v>
      </c>
    </row>
    <row r="8" spans="1:8" ht="15" customHeight="1">
      <c r="B8" s="413" t="s">
        <v>11</v>
      </c>
      <c r="C8" s="413" t="s">
        <v>12</v>
      </c>
      <c r="D8" s="415">
        <v>3050.9300000001676</v>
      </c>
      <c r="E8" s="415">
        <v>1969772.38</v>
      </c>
      <c r="F8" s="416">
        <v>1967685.42</v>
      </c>
      <c r="G8" s="152">
        <f>D8+E8-F8</f>
        <v>5137.8900000001304</v>
      </c>
    </row>
    <row r="9" spans="1:8" ht="15" customHeight="1">
      <c r="B9" s="413" t="s">
        <v>14</v>
      </c>
      <c r="C9" s="413" t="s">
        <v>15</v>
      </c>
      <c r="G9" s="152">
        <f t="shared" ref="G9:G14" si="0">D9+E9-F9</f>
        <v>0</v>
      </c>
    </row>
    <row r="10" spans="1:8" ht="15" customHeight="1">
      <c r="B10" s="413" t="s">
        <v>9</v>
      </c>
      <c r="C10" s="413" t="s">
        <v>10</v>
      </c>
      <c r="D10" s="418">
        <v>15266131.559999997</v>
      </c>
      <c r="E10" s="415">
        <v>11149309.699999999</v>
      </c>
      <c r="F10" s="416">
        <v>7241455.1600000001</v>
      </c>
      <c r="G10" s="152">
        <f t="shared" si="0"/>
        <v>19173986.099999998</v>
      </c>
      <c r="H10" s="419">
        <f>SUM(G8:G10)</f>
        <v>19179123.989999998</v>
      </c>
    </row>
    <row r="11" spans="1:8" ht="15" customHeight="1">
      <c r="B11" s="149" t="s">
        <v>16</v>
      </c>
      <c r="C11" s="311" t="s">
        <v>17</v>
      </c>
      <c r="D11" s="415"/>
      <c r="E11" s="418">
        <v>10937551.439999999</v>
      </c>
      <c r="F11" s="416"/>
      <c r="G11" s="152">
        <f t="shared" si="0"/>
        <v>10937551.439999999</v>
      </c>
    </row>
    <row r="12" spans="1:8" ht="15" customHeight="1">
      <c r="B12" s="163" t="s">
        <v>18</v>
      </c>
      <c r="C12" s="312" t="s">
        <v>19</v>
      </c>
      <c r="D12" s="415"/>
      <c r="E12" s="415"/>
      <c r="F12" s="416"/>
      <c r="G12" s="152">
        <f t="shared" si="0"/>
        <v>0</v>
      </c>
    </row>
    <row r="13" spans="1:8" ht="15" customHeight="1">
      <c r="B13" s="250" t="s">
        <v>20</v>
      </c>
      <c r="C13" s="313" t="s">
        <v>488</v>
      </c>
      <c r="D13" s="415">
        <v>1672241.7000000002</v>
      </c>
      <c r="E13" s="415"/>
      <c r="F13" s="416"/>
      <c r="G13" s="152">
        <f t="shared" si="0"/>
        <v>1672241.7000000002</v>
      </c>
    </row>
    <row r="14" spans="1:8" ht="15" customHeight="1">
      <c r="B14" s="367" t="s">
        <v>24</v>
      </c>
      <c r="C14" s="250" t="s">
        <v>487</v>
      </c>
      <c r="D14" s="415">
        <v>15284357.95999999</v>
      </c>
      <c r="E14" s="415"/>
      <c r="F14" s="416"/>
      <c r="G14" s="152">
        <f t="shared" si="0"/>
        <v>15284357.95999999</v>
      </c>
      <c r="H14" s="419">
        <f>SUM(G13:G14)</f>
        <v>16956599.659999989</v>
      </c>
    </row>
    <row r="15" spans="1:8" ht="15" customHeight="1">
      <c r="B15" s="413" t="s">
        <v>421</v>
      </c>
      <c r="C15" s="413" t="s">
        <v>422</v>
      </c>
      <c r="D15" s="415"/>
      <c r="E15" s="415">
        <v>130826.04</v>
      </c>
      <c r="F15" s="416">
        <v>130826.04</v>
      </c>
      <c r="G15" s="390">
        <f t="shared" ref="G15:G19" si="1">-(F15+D15-E15)</f>
        <v>0</v>
      </c>
    </row>
    <row r="16" spans="1:8" ht="15" customHeight="1">
      <c r="B16" s="413" t="s">
        <v>28</v>
      </c>
      <c r="C16" s="413" t="s">
        <v>29</v>
      </c>
      <c r="D16" s="415">
        <v>3562854.97</v>
      </c>
      <c r="E16" s="415">
        <v>6854093.5999999996</v>
      </c>
      <c r="F16" s="416">
        <v>4103892.45</v>
      </c>
      <c r="G16" s="390">
        <f t="shared" si="1"/>
        <v>-812653.8200000003</v>
      </c>
    </row>
    <row r="17" spans="2:8" ht="15" customHeight="1">
      <c r="B17" s="429" t="s">
        <v>404</v>
      </c>
      <c r="C17" s="429" t="s">
        <v>405</v>
      </c>
      <c r="D17" s="415">
        <v>6359259.7800000003</v>
      </c>
      <c r="E17" s="416"/>
      <c r="F17" s="416">
        <v>763280.88</v>
      </c>
      <c r="G17" s="390">
        <f t="shared" si="1"/>
        <v>-7122540.6600000001</v>
      </c>
    </row>
    <row r="18" spans="2:8" ht="15" customHeight="1">
      <c r="B18" s="429" t="s">
        <v>406</v>
      </c>
      <c r="C18" s="429" t="s">
        <v>407</v>
      </c>
      <c r="D18" s="415">
        <v>2447114.54</v>
      </c>
      <c r="E18" s="416"/>
      <c r="F18" s="416">
        <v>125594.89</v>
      </c>
      <c r="G18" s="390">
        <f t="shared" si="1"/>
        <v>-2572709.4300000002</v>
      </c>
    </row>
    <row r="19" spans="2:8" ht="15" customHeight="1">
      <c r="B19" s="413" t="s">
        <v>26</v>
      </c>
      <c r="C19" s="413" t="s">
        <v>27</v>
      </c>
      <c r="D19" s="415">
        <v>325518.77</v>
      </c>
      <c r="E19" s="415">
        <v>227032.38</v>
      </c>
      <c r="F19" s="416">
        <v>310073.59999999998</v>
      </c>
      <c r="G19" s="390">
        <f t="shared" si="1"/>
        <v>-408559.99</v>
      </c>
    </row>
    <row r="20" spans="2:8" ht="15" customHeight="1">
      <c r="B20" s="413" t="s">
        <v>61</v>
      </c>
      <c r="C20" s="413" t="s">
        <v>62</v>
      </c>
      <c r="D20" s="415">
        <v>-2343447.410000016</v>
      </c>
      <c r="E20" s="415"/>
      <c r="F20" s="416">
        <v>10937551.440000001</v>
      </c>
      <c r="G20" s="390" t="s">
        <v>102</v>
      </c>
    </row>
    <row r="21" spans="2:8" ht="15" customHeight="1">
      <c r="B21" s="147" t="s">
        <v>63</v>
      </c>
      <c r="C21" s="201" t="s">
        <v>64</v>
      </c>
      <c r="D21" s="415">
        <v>21874481.5</v>
      </c>
      <c r="E21" s="415"/>
      <c r="F21" s="416"/>
      <c r="G21" s="390">
        <f t="shared" ref="G21:G23" si="2">-(F21+D21-E21)</f>
        <v>-21874481.5</v>
      </c>
    </row>
    <row r="22" spans="2:8" ht="15" customHeight="1">
      <c r="B22" s="413" t="s">
        <v>429</v>
      </c>
      <c r="C22" s="413" t="s">
        <v>430</v>
      </c>
      <c r="D22" s="415"/>
      <c r="E22" s="415">
        <v>0</v>
      </c>
      <c r="F22" s="416">
        <v>1969772.38</v>
      </c>
      <c r="G22" s="390">
        <f t="shared" si="2"/>
        <v>-1969772.38</v>
      </c>
    </row>
    <row r="23" spans="2:8" ht="15" customHeight="1">
      <c r="B23" s="413" t="s">
        <v>30</v>
      </c>
      <c r="C23" s="413" t="s">
        <v>31</v>
      </c>
      <c r="D23" s="415"/>
      <c r="E23" s="415">
        <v>0</v>
      </c>
      <c r="F23" s="416">
        <v>11149309.699999999</v>
      </c>
      <c r="G23" s="390">
        <f t="shared" si="2"/>
        <v>-11149309.699999999</v>
      </c>
      <c r="H23" s="419">
        <f>SUM(G22:G23)</f>
        <v>-13119082.079999998</v>
      </c>
    </row>
    <row r="24" spans="2:8" ht="15" customHeight="1">
      <c r="B24" s="429" t="s">
        <v>424</v>
      </c>
      <c r="C24" s="429" t="s">
        <v>425</v>
      </c>
      <c r="D24" s="415"/>
      <c r="E24" s="416">
        <v>763280.88</v>
      </c>
      <c r="F24" s="416" t="s">
        <v>484</v>
      </c>
      <c r="G24" s="432">
        <f t="shared" ref="G24:G25" si="3">E24</f>
        <v>763280.88</v>
      </c>
    </row>
    <row r="25" spans="2:8" ht="15" customHeight="1">
      <c r="B25" s="429" t="s">
        <v>34</v>
      </c>
      <c r="C25" s="429" t="s">
        <v>35</v>
      </c>
      <c r="D25" s="415"/>
      <c r="E25" s="416">
        <v>125594.89</v>
      </c>
      <c r="F25" s="416" t="s">
        <v>484</v>
      </c>
      <c r="G25" s="432">
        <f t="shared" si="3"/>
        <v>125594.89</v>
      </c>
    </row>
    <row r="26" spans="2:8" ht="15" customHeight="1">
      <c r="B26" s="413" t="s">
        <v>36</v>
      </c>
      <c r="C26" s="413" t="s">
        <v>37</v>
      </c>
      <c r="D26" s="415"/>
      <c r="E26" s="415">
        <v>277028.59999999998</v>
      </c>
      <c r="F26" s="416">
        <v>0</v>
      </c>
      <c r="G26" s="434">
        <f>E26</f>
        <v>277028.59999999998</v>
      </c>
    </row>
    <row r="27" spans="2:8" ht="15" customHeight="1">
      <c r="B27" s="413" t="s">
        <v>38</v>
      </c>
      <c r="C27" s="413" t="s">
        <v>39</v>
      </c>
      <c r="D27" s="415"/>
      <c r="E27" s="415">
        <v>847055.54</v>
      </c>
      <c r="F27" s="416">
        <v>0</v>
      </c>
      <c r="G27" s="435">
        <f t="shared" ref="G27:G39" si="4">E27</f>
        <v>847055.54</v>
      </c>
    </row>
    <row r="28" spans="2:8" ht="15" customHeight="1">
      <c r="B28" s="413" t="s">
        <v>40</v>
      </c>
      <c r="C28" s="413" t="s">
        <v>41</v>
      </c>
      <c r="D28" s="415"/>
      <c r="E28" s="415">
        <v>123960.86</v>
      </c>
      <c r="F28" s="416">
        <v>0</v>
      </c>
      <c r="G28" s="434">
        <f t="shared" si="4"/>
        <v>123960.86</v>
      </c>
    </row>
    <row r="29" spans="2:8" ht="15" customHeight="1">
      <c r="B29" s="413" t="s">
        <v>412</v>
      </c>
      <c r="C29" s="413" t="s">
        <v>42</v>
      </c>
      <c r="D29" s="415"/>
      <c r="E29" s="415">
        <v>15079.54</v>
      </c>
      <c r="F29" s="416">
        <v>0</v>
      </c>
      <c r="G29" s="436">
        <f t="shared" si="4"/>
        <v>15079.54</v>
      </c>
    </row>
    <row r="30" spans="2:8" ht="15" customHeight="1">
      <c r="B30" s="413" t="s">
        <v>43</v>
      </c>
      <c r="C30" s="413" t="s">
        <v>44</v>
      </c>
      <c r="D30" s="415"/>
      <c r="E30" s="415">
        <v>450903</v>
      </c>
      <c r="F30" s="416">
        <v>0</v>
      </c>
      <c r="G30" s="433">
        <f t="shared" si="4"/>
        <v>450903</v>
      </c>
    </row>
    <row r="31" spans="2:8" ht="15" customHeight="1">
      <c r="B31" s="413" t="s">
        <v>415</v>
      </c>
      <c r="C31" s="413" t="s">
        <v>416</v>
      </c>
      <c r="D31" s="415"/>
      <c r="E31" s="415">
        <v>153046.62</v>
      </c>
      <c r="F31" s="416">
        <v>0</v>
      </c>
      <c r="G31" s="432">
        <f t="shared" si="4"/>
        <v>153046.62</v>
      </c>
    </row>
    <row r="32" spans="2:8" ht="15" customHeight="1">
      <c r="B32" s="413" t="s">
        <v>417</v>
      </c>
      <c r="C32" s="413" t="s">
        <v>418</v>
      </c>
      <c r="D32" s="415"/>
      <c r="E32" s="415">
        <v>25867.02</v>
      </c>
      <c r="F32" s="416">
        <v>0</v>
      </c>
      <c r="G32" s="432">
        <f t="shared" si="4"/>
        <v>25867.02</v>
      </c>
    </row>
    <row r="33" spans="2:8" ht="15" customHeight="1">
      <c r="B33" s="413" t="s">
        <v>419</v>
      </c>
      <c r="C33" s="413" t="s">
        <v>420</v>
      </c>
      <c r="D33" s="415"/>
      <c r="E33" s="415">
        <v>152831.04999999999</v>
      </c>
      <c r="F33" s="416">
        <v>0</v>
      </c>
      <c r="G33" s="432">
        <f t="shared" si="4"/>
        <v>152831.04999999999</v>
      </c>
    </row>
    <row r="34" spans="2:8" ht="15" customHeight="1">
      <c r="B34" s="413" t="s">
        <v>423</v>
      </c>
      <c r="C34" s="413" t="s">
        <v>33</v>
      </c>
      <c r="D34" s="415"/>
      <c r="E34" s="415">
        <v>12000</v>
      </c>
      <c r="F34" s="416">
        <v>0</v>
      </c>
      <c r="G34" s="435">
        <f t="shared" si="4"/>
        <v>12000</v>
      </c>
    </row>
    <row r="35" spans="2:8" ht="15" customHeight="1">
      <c r="B35" s="413" t="s">
        <v>46</v>
      </c>
      <c r="C35" s="413" t="s">
        <v>47</v>
      </c>
      <c r="D35" s="415"/>
      <c r="E35" s="415">
        <v>2580037.4500000002</v>
      </c>
      <c r="F35" s="416">
        <v>0</v>
      </c>
      <c r="G35" s="434">
        <f t="shared" si="4"/>
        <v>2580037.4500000002</v>
      </c>
      <c r="H35" s="419">
        <f>SUM(G35+G28+G26)</f>
        <v>2981026.91</v>
      </c>
    </row>
    <row r="36" spans="2:8" ht="15" customHeight="1">
      <c r="B36" s="413" t="s">
        <v>443</v>
      </c>
      <c r="C36" s="413" t="s">
        <v>51</v>
      </c>
      <c r="D36" s="415"/>
      <c r="E36" s="415">
        <v>90721.2</v>
      </c>
      <c r="F36" s="416">
        <v>0</v>
      </c>
      <c r="G36" s="435">
        <f t="shared" si="4"/>
        <v>90721.2</v>
      </c>
      <c r="H36" s="419">
        <f>SUM(G36+G34+G27)</f>
        <v>949776.74</v>
      </c>
    </row>
    <row r="37" spans="2:8" ht="15" customHeight="1">
      <c r="B37" s="413" t="s">
        <v>426</v>
      </c>
      <c r="C37" s="413" t="s">
        <v>427</v>
      </c>
      <c r="D37" s="415"/>
      <c r="E37" s="415">
        <v>136775.32</v>
      </c>
      <c r="F37" s="416">
        <v>0</v>
      </c>
      <c r="G37" s="432">
        <f t="shared" si="4"/>
        <v>136775.32</v>
      </c>
    </row>
    <row r="38" spans="2:8" ht="15" customHeight="1">
      <c r="B38" s="413" t="s">
        <v>52</v>
      </c>
      <c r="C38" s="413" t="s">
        <v>53</v>
      </c>
      <c r="D38" s="415"/>
      <c r="E38" s="415">
        <v>1470674.45</v>
      </c>
      <c r="F38" s="416">
        <v>0</v>
      </c>
      <c r="G38" s="432">
        <f t="shared" si="4"/>
        <v>1470674.45</v>
      </c>
    </row>
    <row r="39" spans="2:8" ht="15" customHeight="1">
      <c r="B39" s="413" t="s">
        <v>432</v>
      </c>
      <c r="C39" s="413" t="s">
        <v>433</v>
      </c>
      <c r="D39" s="415"/>
      <c r="E39" s="415">
        <v>206000</v>
      </c>
      <c r="F39" s="416">
        <v>0</v>
      </c>
      <c r="G39" s="432">
        <f t="shared" si="4"/>
        <v>206000</v>
      </c>
      <c r="H39" s="419">
        <f>SUM(G39+G38+G37+G33+G32+G31+G25+G24)</f>
        <v>3034070.23</v>
      </c>
    </row>
    <row r="40" spans="2:8">
      <c r="B40" s="414" t="s">
        <v>57</v>
      </c>
      <c r="C40" s="414" t="s">
        <v>58</v>
      </c>
      <c r="D40" s="417"/>
      <c r="E40" s="417">
        <f>SUM(E8:E39)</f>
        <v>38699441.960000001</v>
      </c>
      <c r="F40" s="417">
        <f>SUM(F8:F39)</f>
        <v>38699441.960000001</v>
      </c>
      <c r="G40" s="418">
        <f>SUM(G8:G39)</f>
        <v>8594104.0299999844</v>
      </c>
    </row>
    <row r="41" spans="2:8" ht="9.75" customHeight="1"/>
    <row r="42" spans="2:8" ht="12.75" customHeight="1">
      <c r="G42" s="418">
        <f>SUM(G24:G39)</f>
        <v>7430856.4200000009</v>
      </c>
    </row>
    <row r="44" spans="2:8">
      <c r="E44" s="418">
        <f>E40-F40</f>
        <v>0</v>
      </c>
    </row>
  </sheetData>
  <mergeCells count="3">
    <mergeCell ref="A3:G3"/>
    <mergeCell ref="A4:G4"/>
    <mergeCell ref="A5:G5"/>
  </mergeCells>
  <pageMargins left="0.78740157480314965" right="0.78740157480314965" top="0.78740157480314965" bottom="1.5354330708661419" header="0.78740157480314965" footer="0.78740157480314965"/>
  <pageSetup scale="70" orientation="landscape" horizontalDpi="4294967293" verticalDpi="300" r:id="rId1"/>
  <headerFooter alignWithMargins="0">
    <oddFooter>&amp;L&amp;"Segoe UI,Regular"&amp;10 Fecha y Hora de Impresion9/9/2025 9:45:58 AM &amp;R&amp;"Segoe UI,Regular"&amp;10 Pagina : 1 de 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8"/>
  <sheetViews>
    <sheetView showGridLines="0"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A5" sqref="A5:F5"/>
    </sheetView>
  </sheetViews>
  <sheetFormatPr baseColWidth="10" defaultColWidth="11.42578125" defaultRowHeight="15"/>
  <cols>
    <col min="1" max="1" width="14.85546875" style="251" customWidth="1"/>
    <col min="2" max="2" width="16.85546875" style="251" customWidth="1"/>
    <col min="3" max="3" width="36.85546875" style="251" customWidth="1"/>
    <col min="4" max="4" width="16" style="249" customWidth="1"/>
    <col min="5" max="5" width="14.5703125" style="249" customWidth="1"/>
    <col min="6" max="6" width="14.85546875" style="251" customWidth="1"/>
    <col min="7" max="7" width="14.28515625" style="251" customWidth="1"/>
    <col min="8" max="16384" width="11.42578125" style="251"/>
  </cols>
  <sheetData>
    <row r="1" spans="1:7" ht="10.35" customHeight="1"/>
    <row r="2" spans="1:7" ht="22.9" customHeight="1"/>
    <row r="3" spans="1:7" ht="12.75" customHeight="1">
      <c r="A3" s="481" t="s">
        <v>1</v>
      </c>
      <c r="B3" s="481"/>
      <c r="C3" s="481"/>
      <c r="D3" s="481"/>
      <c r="E3" s="481"/>
      <c r="F3" s="481"/>
    </row>
    <row r="4" spans="1:7" ht="18" customHeight="1">
      <c r="A4" s="481" t="s">
        <v>448</v>
      </c>
      <c r="B4" s="481"/>
      <c r="C4" s="481"/>
      <c r="D4" s="481"/>
      <c r="E4" s="481"/>
      <c r="F4" s="481"/>
    </row>
    <row r="5" spans="1:7" ht="15.75">
      <c r="A5" s="481" t="s">
        <v>2</v>
      </c>
      <c r="B5" s="481"/>
      <c r="C5" s="481"/>
      <c r="D5" s="481"/>
      <c r="E5" s="481"/>
      <c r="F5" s="481"/>
    </row>
    <row r="6" spans="1:7">
      <c r="E6" s="266"/>
    </row>
    <row r="7" spans="1:7" ht="14.25" customHeight="1"/>
    <row r="8" spans="1:7" ht="19.5" customHeight="1"/>
    <row r="9" spans="1:7">
      <c r="A9" s="231" t="s">
        <v>428</v>
      </c>
      <c r="B9" s="253" t="s">
        <v>4</v>
      </c>
      <c r="C9" s="253" t="s">
        <v>5</v>
      </c>
      <c r="D9" s="267" t="s">
        <v>6</v>
      </c>
      <c r="E9" s="256" t="s">
        <v>7</v>
      </c>
      <c r="F9" s="202" t="s">
        <v>8</v>
      </c>
    </row>
    <row r="10" spans="1:7" ht="15" customHeight="1">
      <c r="B10" s="252" t="s">
        <v>414</v>
      </c>
      <c r="C10" s="252" t="s">
        <v>13</v>
      </c>
      <c r="D10" s="248">
        <v>38000</v>
      </c>
      <c r="E10" s="257">
        <v>0</v>
      </c>
      <c r="F10" s="152">
        <f t="shared" ref="F10:F18" si="0">A10+D10-E10</f>
        <v>38000</v>
      </c>
    </row>
    <row r="11" spans="1:7" ht="15" customHeight="1">
      <c r="A11" s="251">
        <v>3138.680000001099</v>
      </c>
      <c r="B11" s="252" t="s">
        <v>14</v>
      </c>
      <c r="C11" s="252" t="s">
        <v>15</v>
      </c>
      <c r="D11" s="248">
        <v>0</v>
      </c>
      <c r="E11" s="257">
        <v>325</v>
      </c>
      <c r="F11" s="152">
        <f t="shared" si="0"/>
        <v>2813.680000001099</v>
      </c>
    </row>
    <row r="12" spans="1:7" ht="15" customHeight="1">
      <c r="A12" s="251">
        <v>15749033.330000006</v>
      </c>
      <c r="B12" s="252" t="s">
        <v>9</v>
      </c>
      <c r="C12" s="252" t="s">
        <v>10</v>
      </c>
      <c r="D12" s="248">
        <v>8022514.7999999998</v>
      </c>
      <c r="E12" s="257">
        <v>6242296.5700000003</v>
      </c>
      <c r="F12" s="152">
        <f t="shared" si="0"/>
        <v>17529251.560000006</v>
      </c>
      <c r="G12" s="259">
        <f>SUM(F10:F12)</f>
        <v>17570065.240000006</v>
      </c>
    </row>
    <row r="13" spans="1:7" ht="15" customHeight="1">
      <c r="B13" s="149" t="s">
        <v>16</v>
      </c>
      <c r="C13" s="149" t="s">
        <v>17</v>
      </c>
      <c r="D13" s="249">
        <v>8910203.1400000006</v>
      </c>
      <c r="F13" s="152">
        <f t="shared" si="0"/>
        <v>8910203.1400000006</v>
      </c>
    </row>
    <row r="14" spans="1:7" ht="15" customHeight="1">
      <c r="B14" s="163" t="s">
        <v>18</v>
      </c>
      <c r="C14" s="163" t="s">
        <v>19</v>
      </c>
      <c r="F14" s="152">
        <f t="shared" si="0"/>
        <v>0</v>
      </c>
    </row>
    <row r="15" spans="1:7" ht="15" customHeight="1">
      <c r="B15" s="234" t="s">
        <v>20</v>
      </c>
      <c r="C15" s="234" t="s">
        <v>21</v>
      </c>
      <c r="D15" s="249">
        <v>1600711.7000000002</v>
      </c>
      <c r="F15" s="152">
        <f t="shared" si="0"/>
        <v>1600711.7000000002</v>
      </c>
    </row>
    <row r="16" spans="1:7" ht="15" customHeight="1">
      <c r="B16" s="250" t="s">
        <v>22</v>
      </c>
      <c r="C16" s="250" t="s">
        <v>23</v>
      </c>
      <c r="D16" s="249">
        <v>6070784.4100000001</v>
      </c>
      <c r="F16" s="152">
        <f t="shared" si="0"/>
        <v>6070784.4100000001</v>
      </c>
    </row>
    <row r="17" spans="1:7" ht="15" customHeight="1">
      <c r="B17" s="234" t="s">
        <v>24</v>
      </c>
      <c r="C17" s="234" t="s">
        <v>25</v>
      </c>
      <c r="D17" s="249">
        <v>10917143.080000002</v>
      </c>
      <c r="F17" s="152">
        <f t="shared" si="0"/>
        <v>10917143.080000002</v>
      </c>
    </row>
    <row r="18" spans="1:7" ht="15" customHeight="1">
      <c r="B18" s="163" t="s">
        <v>59</v>
      </c>
      <c r="C18" s="163" t="s">
        <v>60</v>
      </c>
      <c r="D18" s="249">
        <v>1078300.69</v>
      </c>
      <c r="F18" s="152">
        <f t="shared" si="0"/>
        <v>1078300.69</v>
      </c>
      <c r="G18" s="259">
        <f>SUM(F15:F18)</f>
        <v>19666939.880000003</v>
      </c>
    </row>
    <row r="19" spans="1:7" ht="15" customHeight="1">
      <c r="B19" s="252" t="s">
        <v>421</v>
      </c>
      <c r="C19" s="252" t="s">
        <v>422</v>
      </c>
      <c r="D19" s="248">
        <v>153731.93</v>
      </c>
      <c r="E19" s="257">
        <v>153731.93</v>
      </c>
      <c r="F19" s="152">
        <f t="shared" ref="F19:F26" si="1">-(E19+A19-D19)</f>
        <v>0</v>
      </c>
    </row>
    <row r="20" spans="1:7" ht="15" customHeight="1">
      <c r="A20" s="249">
        <v>3264323.14</v>
      </c>
      <c r="B20" s="252" t="s">
        <v>28</v>
      </c>
      <c r="C20" s="252" t="s">
        <v>29</v>
      </c>
      <c r="D20" s="248">
        <v>2519165.38</v>
      </c>
      <c r="E20" s="257">
        <v>5529860.4699999997</v>
      </c>
      <c r="F20" s="192">
        <f t="shared" si="1"/>
        <v>-6275018.2299999995</v>
      </c>
    </row>
    <row r="21" spans="1:7" ht="15" customHeight="1">
      <c r="A21" s="249">
        <v>6330088.25</v>
      </c>
      <c r="B21" s="252" t="s">
        <v>404</v>
      </c>
      <c r="C21" s="252" t="s">
        <v>405</v>
      </c>
      <c r="D21" s="248">
        <v>0</v>
      </c>
      <c r="E21" s="257">
        <v>763282.88</v>
      </c>
      <c r="F21" s="192">
        <f t="shared" si="1"/>
        <v>-7093371.1299999999</v>
      </c>
    </row>
    <row r="22" spans="1:7" ht="15" customHeight="1">
      <c r="A22" s="249">
        <v>132886.54</v>
      </c>
      <c r="B22" s="252" t="s">
        <v>406</v>
      </c>
      <c r="C22" s="252" t="s">
        <v>407</v>
      </c>
      <c r="D22" s="248">
        <v>0</v>
      </c>
      <c r="E22" s="257">
        <v>132443.84</v>
      </c>
      <c r="F22" s="152">
        <f t="shared" si="1"/>
        <v>-265330.38</v>
      </c>
    </row>
    <row r="23" spans="1:7" ht="15" customHeight="1">
      <c r="A23" s="249">
        <v>343282.23</v>
      </c>
      <c r="B23" s="252" t="s">
        <v>26</v>
      </c>
      <c r="C23" s="252" t="s">
        <v>27</v>
      </c>
      <c r="D23" s="248">
        <v>135048.98000000001</v>
      </c>
      <c r="E23" s="257">
        <v>160742.70000000001</v>
      </c>
      <c r="F23" s="192">
        <f t="shared" si="1"/>
        <v>-368975.94999999995</v>
      </c>
    </row>
    <row r="24" spans="1:7" ht="15" customHeight="1">
      <c r="A24" s="249">
        <v>5681591.8499999996</v>
      </c>
      <c r="B24" s="250" t="s">
        <v>61</v>
      </c>
      <c r="C24" s="250" t="s">
        <v>62</v>
      </c>
      <c r="D24" s="268"/>
      <c r="E24" s="269">
        <v>28577143.020000011</v>
      </c>
      <c r="F24" s="152">
        <f t="shared" si="1"/>
        <v>-34258734.870000012</v>
      </c>
    </row>
    <row r="25" spans="1:7" ht="15" customHeight="1">
      <c r="B25" s="147" t="s">
        <v>63</v>
      </c>
      <c r="C25" s="201" t="s">
        <v>64</v>
      </c>
      <c r="D25" s="268"/>
      <c r="E25" s="269"/>
      <c r="F25" s="152">
        <f t="shared" si="1"/>
        <v>0</v>
      </c>
    </row>
    <row r="26" spans="1:7" ht="15" customHeight="1">
      <c r="B26" s="252" t="s">
        <v>30</v>
      </c>
      <c r="C26" s="252" t="s">
        <v>31</v>
      </c>
      <c r="D26" s="248">
        <v>0</v>
      </c>
      <c r="E26" s="257">
        <v>8022514.7999999998</v>
      </c>
      <c r="F26" s="152">
        <f t="shared" si="1"/>
        <v>-8022514.7999999998</v>
      </c>
    </row>
    <row r="27" spans="1:7">
      <c r="B27" s="252" t="s">
        <v>36</v>
      </c>
      <c r="C27" s="252" t="s">
        <v>37</v>
      </c>
      <c r="D27" s="248">
        <v>242690.63</v>
      </c>
      <c r="E27" s="257">
        <v>0</v>
      </c>
      <c r="F27" s="261">
        <f>D27</f>
        <v>242690.63</v>
      </c>
    </row>
    <row r="28" spans="1:7">
      <c r="B28" s="252" t="s">
        <v>38</v>
      </c>
      <c r="C28" s="252" t="s">
        <v>39</v>
      </c>
      <c r="D28" s="248">
        <v>398838.22</v>
      </c>
      <c r="E28" s="257">
        <v>0</v>
      </c>
      <c r="F28" s="261">
        <f t="shared" ref="F28:F43" si="2">D28</f>
        <v>398838.22</v>
      </c>
    </row>
    <row r="29" spans="1:7">
      <c r="B29" s="252" t="s">
        <v>424</v>
      </c>
      <c r="C29" s="252" t="s">
        <v>425</v>
      </c>
      <c r="D29" s="248">
        <v>763282.88</v>
      </c>
      <c r="E29" s="257">
        <v>0</v>
      </c>
      <c r="F29" s="260">
        <f t="shared" si="2"/>
        <v>763282.88</v>
      </c>
    </row>
    <row r="30" spans="1:7" ht="15" customHeight="1">
      <c r="B30" s="252" t="s">
        <v>40</v>
      </c>
      <c r="C30" s="252" t="s">
        <v>41</v>
      </c>
      <c r="D30" s="248">
        <v>1406288.77</v>
      </c>
      <c r="E30" s="257">
        <v>0</v>
      </c>
      <c r="F30" s="270">
        <f t="shared" si="2"/>
        <v>1406288.77</v>
      </c>
    </row>
    <row r="31" spans="1:7" ht="15" customHeight="1">
      <c r="B31" s="252" t="s">
        <v>412</v>
      </c>
      <c r="C31" s="252" t="s">
        <v>42</v>
      </c>
      <c r="D31" s="248">
        <v>11254.82</v>
      </c>
      <c r="E31" s="257">
        <v>0</v>
      </c>
      <c r="F31" s="259">
        <f t="shared" si="2"/>
        <v>11254.82</v>
      </c>
    </row>
    <row r="32" spans="1:7" ht="15" customHeight="1">
      <c r="B32" s="252" t="s">
        <v>43</v>
      </c>
      <c r="C32" s="252" t="s">
        <v>44</v>
      </c>
      <c r="D32" s="248">
        <v>726919.61</v>
      </c>
      <c r="E32" s="257">
        <v>0</v>
      </c>
      <c r="F32" s="263">
        <f t="shared" si="2"/>
        <v>726919.61</v>
      </c>
    </row>
    <row r="33" spans="2:7" ht="15" customHeight="1">
      <c r="B33" s="252" t="s">
        <v>415</v>
      </c>
      <c r="C33" s="252" t="s">
        <v>416</v>
      </c>
      <c r="D33" s="248">
        <v>174382.07999999999</v>
      </c>
      <c r="E33" s="257">
        <v>0</v>
      </c>
      <c r="F33" s="260">
        <f t="shared" si="2"/>
        <v>174382.07999999999</v>
      </c>
    </row>
    <row r="34" spans="2:7" ht="15" customHeight="1">
      <c r="B34" s="252" t="s">
        <v>417</v>
      </c>
      <c r="C34" s="252" t="s">
        <v>418</v>
      </c>
      <c r="D34" s="248">
        <v>29473.01</v>
      </c>
      <c r="E34" s="257">
        <v>0</v>
      </c>
      <c r="F34" s="260">
        <f t="shared" si="2"/>
        <v>29473.01</v>
      </c>
    </row>
    <row r="35" spans="2:7" ht="15" customHeight="1">
      <c r="B35" s="252" t="s">
        <v>419</v>
      </c>
      <c r="C35" s="252" t="s">
        <v>420</v>
      </c>
      <c r="D35" s="248">
        <v>174136.46</v>
      </c>
      <c r="E35" s="257">
        <v>0</v>
      </c>
      <c r="F35" s="260">
        <f t="shared" si="2"/>
        <v>174136.46</v>
      </c>
    </row>
    <row r="36" spans="2:7">
      <c r="B36" s="252" t="s">
        <v>423</v>
      </c>
      <c r="C36" s="252" t="s">
        <v>33</v>
      </c>
      <c r="D36" s="248">
        <v>14000</v>
      </c>
      <c r="E36" s="257">
        <v>0</v>
      </c>
      <c r="F36" s="261">
        <f t="shared" si="2"/>
        <v>14000</v>
      </c>
    </row>
    <row r="37" spans="2:7">
      <c r="B37" s="252" t="s">
        <v>444</v>
      </c>
      <c r="C37" s="252" t="s">
        <v>445</v>
      </c>
      <c r="D37" s="248">
        <v>120190.82</v>
      </c>
      <c r="E37" s="257">
        <v>0</v>
      </c>
      <c r="F37" s="260">
        <f t="shared" si="2"/>
        <v>120190.82</v>
      </c>
    </row>
    <row r="38" spans="2:7">
      <c r="B38" s="252" t="s">
        <v>46</v>
      </c>
      <c r="C38" s="252" t="s">
        <v>47</v>
      </c>
      <c r="D38" s="248">
        <v>3935487.15</v>
      </c>
      <c r="E38" s="257">
        <v>0</v>
      </c>
      <c r="F38" s="270">
        <f t="shared" si="2"/>
        <v>3935487.15</v>
      </c>
    </row>
    <row r="39" spans="2:7">
      <c r="B39" s="252" t="s">
        <v>34</v>
      </c>
      <c r="C39" s="252" t="s">
        <v>35</v>
      </c>
      <c r="D39" s="248">
        <v>132443.84</v>
      </c>
      <c r="E39" s="257">
        <v>0</v>
      </c>
      <c r="F39" s="260">
        <f t="shared" si="2"/>
        <v>132443.84</v>
      </c>
    </row>
    <row r="40" spans="2:7" ht="15" customHeight="1">
      <c r="B40" s="252" t="s">
        <v>438</v>
      </c>
      <c r="C40" s="252" t="s">
        <v>446</v>
      </c>
      <c r="D40" s="248">
        <v>3540</v>
      </c>
      <c r="E40" s="257">
        <v>0</v>
      </c>
      <c r="F40" s="270">
        <f t="shared" si="2"/>
        <v>3540</v>
      </c>
      <c r="G40" s="259">
        <f>SUM(F40,F38,F30)</f>
        <v>5345315.92</v>
      </c>
    </row>
    <row r="41" spans="2:7">
      <c r="B41" s="252" t="s">
        <v>426</v>
      </c>
      <c r="C41" s="252" t="s">
        <v>427</v>
      </c>
      <c r="D41" s="248">
        <v>350400</v>
      </c>
      <c r="E41" s="257">
        <v>0</v>
      </c>
      <c r="F41" s="260">
        <f t="shared" si="2"/>
        <v>350400</v>
      </c>
    </row>
    <row r="42" spans="2:7">
      <c r="B42" s="252" t="s">
        <v>52</v>
      </c>
      <c r="C42" s="252" t="s">
        <v>53</v>
      </c>
      <c r="D42" s="248">
        <v>1638408.81</v>
      </c>
      <c r="E42" s="257">
        <v>0</v>
      </c>
      <c r="F42" s="260">
        <f t="shared" si="2"/>
        <v>1638408.81</v>
      </c>
      <c r="G42" s="265">
        <f>SUM(F42+F39+F37+F35+F34+F33+F29+F41)</f>
        <v>3382717.9</v>
      </c>
    </row>
    <row r="43" spans="2:7">
      <c r="B43" s="252" t="s">
        <v>55</v>
      </c>
      <c r="C43" s="252" t="s">
        <v>56</v>
      </c>
      <c r="D43" s="248">
        <v>15000</v>
      </c>
      <c r="E43" s="257">
        <v>0</v>
      </c>
      <c r="F43" s="261">
        <f t="shared" si="2"/>
        <v>15000</v>
      </c>
      <c r="G43" s="259">
        <f>SUM(F43,F36,F28,F27)</f>
        <v>670528.85</v>
      </c>
    </row>
    <row r="44" spans="2:7">
      <c r="B44" s="254" t="s">
        <v>57</v>
      </c>
      <c r="C44" s="254" t="s">
        <v>58</v>
      </c>
      <c r="D44" s="258">
        <f>SUM(D10:D43)</f>
        <v>49582341.210000008</v>
      </c>
      <c r="E44" s="258">
        <f>SUM(E10:E43)</f>
        <v>49582341.210000008</v>
      </c>
      <c r="F44" s="259">
        <f>SUM(F10:F43)</f>
        <v>1.1641532182693481E-9</v>
      </c>
    </row>
    <row r="45" spans="2:7" ht="14.25" customHeight="1"/>
    <row r="47" spans="2:7">
      <c r="D47" s="249">
        <f>D44-E44</f>
        <v>0</v>
      </c>
    </row>
    <row r="48" spans="2:7">
      <c r="F48" s="259">
        <f>SUM(F27:F43)</f>
        <v>10136737.1</v>
      </c>
    </row>
  </sheetData>
  <mergeCells count="3">
    <mergeCell ref="A3:F3"/>
    <mergeCell ref="A4:F4"/>
    <mergeCell ref="A5:F5"/>
  </mergeCells>
  <pageMargins left="0.78740157480314965" right="0.78740157480314965" top="0.78740157480314965" bottom="1.5354330708661419" header="0.78740157480314965" footer="0.78740157480314965"/>
  <pageSetup scale="70" orientation="portrait" horizontalDpi="300" verticalDpi="300" r:id="rId1"/>
  <headerFooter alignWithMargins="0">
    <oddFooter>&amp;L&amp;"Segoe UI,Regular"&amp;10 Fecha y Hora de Impresion3/13/2024 2:10:23 PM &amp;R&amp;"Segoe UI,Regular"&amp;10 Pagina : 1 de 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5"/>
  <sheetViews>
    <sheetView showGridLines="0"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C45" sqref="C45"/>
    </sheetView>
  </sheetViews>
  <sheetFormatPr baseColWidth="10" defaultColWidth="11.42578125" defaultRowHeight="15"/>
  <cols>
    <col min="1" max="1" width="13.85546875" style="251" customWidth="1"/>
    <col min="2" max="2" width="16.5703125" style="251" customWidth="1"/>
    <col min="3" max="3" width="52.140625" style="251" bestFit="1" customWidth="1"/>
    <col min="4" max="4" width="16" style="249" customWidth="1"/>
    <col min="5" max="5" width="14.28515625" style="249" bestFit="1" customWidth="1"/>
    <col min="6" max="6" width="15.28515625" style="251" customWidth="1"/>
    <col min="7" max="7" width="14.5703125" style="251" bestFit="1" customWidth="1"/>
    <col min="8" max="16384" width="11.42578125" style="251"/>
  </cols>
  <sheetData>
    <row r="1" spans="1:7" ht="15" customHeight="1"/>
    <row r="2" spans="1:7" ht="16.5" customHeight="1"/>
    <row r="3" spans="1:7" ht="15.75" customHeight="1">
      <c r="A3" s="481" t="s">
        <v>1</v>
      </c>
      <c r="B3" s="481"/>
      <c r="C3" s="481"/>
      <c r="D3" s="481"/>
      <c r="E3" s="481"/>
      <c r="F3" s="481"/>
    </row>
    <row r="4" spans="1:7" ht="13.5" customHeight="1">
      <c r="A4" s="481" t="s">
        <v>442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5.75" customHeight="1"/>
    <row r="7" spans="1:7">
      <c r="A7" s="231" t="s">
        <v>428</v>
      </c>
      <c r="B7" s="253" t="s">
        <v>4</v>
      </c>
      <c r="C7" s="253" t="s">
        <v>5</v>
      </c>
      <c r="D7" s="256" t="s">
        <v>6</v>
      </c>
      <c r="E7" s="256" t="s">
        <v>7</v>
      </c>
      <c r="F7" s="202" t="s">
        <v>8</v>
      </c>
    </row>
    <row r="8" spans="1:7" ht="15" customHeight="1">
      <c r="A8" s="249"/>
      <c r="B8" s="252" t="s">
        <v>11</v>
      </c>
      <c r="C8" s="252" t="s">
        <v>12</v>
      </c>
      <c r="D8" s="248">
        <v>0</v>
      </c>
      <c r="E8" s="257">
        <v>199.1</v>
      </c>
      <c r="F8" s="152">
        <f>A8+D8-E8</f>
        <v>-199.1</v>
      </c>
    </row>
    <row r="9" spans="1:7" ht="15" customHeight="1">
      <c r="A9" s="249">
        <v>3463.680000001099</v>
      </c>
      <c r="B9" s="252" t="s">
        <v>14</v>
      </c>
      <c r="C9" s="252" t="s">
        <v>15</v>
      </c>
      <c r="D9" s="248">
        <v>0</v>
      </c>
      <c r="E9" s="257">
        <v>325</v>
      </c>
      <c r="F9" s="152">
        <f t="shared" ref="F9:F16" si="0">A9+D9-E9</f>
        <v>3138.680000001099</v>
      </c>
    </row>
    <row r="10" spans="1:7" ht="15" customHeight="1">
      <c r="A10" s="249">
        <v>14168308.980000004</v>
      </c>
      <c r="B10" s="252" t="s">
        <v>9</v>
      </c>
      <c r="C10" s="252" t="s">
        <v>10</v>
      </c>
      <c r="D10" s="248">
        <v>7920247.96</v>
      </c>
      <c r="E10" s="257">
        <v>6339523.6100000003</v>
      </c>
      <c r="F10" s="152">
        <f t="shared" si="0"/>
        <v>15749033.330000006</v>
      </c>
      <c r="G10" s="259">
        <f>SUM(F8:F10)</f>
        <v>15751972.910000008</v>
      </c>
    </row>
    <row r="11" spans="1:7" ht="15" customHeight="1">
      <c r="A11" s="249"/>
      <c r="B11" s="149" t="s">
        <v>16</v>
      </c>
      <c r="C11" s="149" t="s">
        <v>17</v>
      </c>
      <c r="D11" s="248">
        <v>3417542</v>
      </c>
      <c r="E11" s="257"/>
      <c r="F11" s="152">
        <f t="shared" si="0"/>
        <v>3417542</v>
      </c>
    </row>
    <row r="12" spans="1:7" ht="15" customHeight="1">
      <c r="A12" s="249"/>
      <c r="B12" s="163" t="s">
        <v>18</v>
      </c>
      <c r="C12" s="163" t="s">
        <v>19</v>
      </c>
      <c r="D12" s="248"/>
      <c r="E12" s="257"/>
      <c r="F12" s="152">
        <f t="shared" si="0"/>
        <v>0</v>
      </c>
    </row>
    <row r="13" spans="1:7" ht="15" customHeight="1">
      <c r="A13" s="249"/>
      <c r="B13" s="234" t="s">
        <v>20</v>
      </c>
      <c r="C13" s="234" t="s">
        <v>21</v>
      </c>
      <c r="D13" s="248">
        <v>1600711.7000000002</v>
      </c>
      <c r="E13" s="257"/>
      <c r="F13" s="152">
        <f t="shared" si="0"/>
        <v>1600711.7000000002</v>
      </c>
    </row>
    <row r="14" spans="1:7" ht="15" customHeight="1">
      <c r="A14" s="249"/>
      <c r="B14" s="250" t="s">
        <v>22</v>
      </c>
      <c r="C14" s="250" t="s">
        <v>23</v>
      </c>
      <c r="D14" s="248">
        <v>6070784.4100000001</v>
      </c>
      <c r="E14" s="257"/>
      <c r="F14" s="152">
        <f t="shared" si="0"/>
        <v>6070784.4100000001</v>
      </c>
    </row>
    <row r="15" spans="1:7" ht="15" customHeight="1">
      <c r="A15" s="249"/>
      <c r="B15" s="234" t="s">
        <v>24</v>
      </c>
      <c r="C15" s="234" t="s">
        <v>25</v>
      </c>
      <c r="D15" s="248">
        <v>11156928.759999998</v>
      </c>
      <c r="E15" s="257"/>
      <c r="F15" s="152">
        <f t="shared" si="0"/>
        <v>11156928.759999998</v>
      </c>
    </row>
    <row r="16" spans="1:7" ht="15" customHeight="1">
      <c r="A16" s="249"/>
      <c r="B16" s="163" t="s">
        <v>59</v>
      </c>
      <c r="C16" s="163" t="s">
        <v>60</v>
      </c>
      <c r="D16" s="248">
        <v>1189982.25</v>
      </c>
      <c r="E16" s="257"/>
      <c r="F16" s="152">
        <f t="shared" si="0"/>
        <v>1189982.25</v>
      </c>
      <c r="G16" s="259">
        <f>SUM(F13:F16)</f>
        <v>20018407.119999997</v>
      </c>
    </row>
    <row r="17" spans="1:6" ht="15" customHeight="1">
      <c r="A17" s="249"/>
      <c r="B17" s="252" t="s">
        <v>421</v>
      </c>
      <c r="C17" s="252" t="s">
        <v>422</v>
      </c>
      <c r="D17" s="248">
        <v>154856.43</v>
      </c>
      <c r="E17" s="257">
        <v>154856.43</v>
      </c>
      <c r="F17" s="152">
        <f t="shared" ref="F17:F24" si="1">-(E17+A17-D17)</f>
        <v>0</v>
      </c>
    </row>
    <row r="18" spans="1:6" ht="15" customHeight="1">
      <c r="A18" s="249">
        <v>4066075.89</v>
      </c>
      <c r="B18" s="252" t="s">
        <v>28</v>
      </c>
      <c r="C18" s="252" t="s">
        <v>29</v>
      </c>
      <c r="D18" s="248">
        <v>2810517.15</v>
      </c>
      <c r="E18" s="257">
        <v>2008764.4</v>
      </c>
      <c r="F18" s="152">
        <f t="shared" si="1"/>
        <v>-3264323.14</v>
      </c>
    </row>
    <row r="19" spans="1:6" ht="15" customHeight="1">
      <c r="A19" s="249">
        <v>5566805.3700000001</v>
      </c>
      <c r="B19" s="252" t="s">
        <v>404</v>
      </c>
      <c r="C19" s="252" t="s">
        <v>405</v>
      </c>
      <c r="D19" s="248">
        <v>0</v>
      </c>
      <c r="E19" s="257">
        <v>763282.88</v>
      </c>
      <c r="F19" s="152">
        <f t="shared" si="1"/>
        <v>-6330088.25</v>
      </c>
    </row>
    <row r="20" spans="1:6" ht="15" customHeight="1">
      <c r="A20" s="249"/>
      <c r="B20" s="252" t="s">
        <v>406</v>
      </c>
      <c r="C20" s="252" t="s">
        <v>407</v>
      </c>
      <c r="D20" s="248">
        <v>0</v>
      </c>
      <c r="E20" s="257">
        <v>132886.54</v>
      </c>
      <c r="F20" s="152">
        <f t="shared" si="1"/>
        <v>-132886.54</v>
      </c>
    </row>
    <row r="21" spans="1:6" ht="15" customHeight="1">
      <c r="A21" s="249">
        <v>534648.69999999995</v>
      </c>
      <c r="B21" s="252" t="s">
        <v>26</v>
      </c>
      <c r="C21" s="252" t="s">
        <v>27</v>
      </c>
      <c r="D21" s="248">
        <v>370575.17</v>
      </c>
      <c r="E21" s="257">
        <v>179208.7</v>
      </c>
      <c r="F21" s="152">
        <f t="shared" si="1"/>
        <v>-343282.22999999992</v>
      </c>
    </row>
    <row r="22" spans="1:6" ht="15" customHeight="1">
      <c r="A22" s="251">
        <v>4004242.6999999927</v>
      </c>
      <c r="B22" s="250" t="s">
        <v>61</v>
      </c>
      <c r="C22" s="250" t="s">
        <v>62</v>
      </c>
      <c r="D22" s="248"/>
      <c r="E22" s="257">
        <v>23475778.570000008</v>
      </c>
      <c r="F22" s="152">
        <f t="shared" si="1"/>
        <v>-27480021.27</v>
      </c>
    </row>
    <row r="23" spans="1:6" ht="15" customHeight="1">
      <c r="B23" s="147" t="s">
        <v>63</v>
      </c>
      <c r="C23" s="201" t="s">
        <v>64</v>
      </c>
      <c r="D23" s="248"/>
      <c r="E23" s="257"/>
      <c r="F23" s="152">
        <f t="shared" si="1"/>
        <v>0</v>
      </c>
    </row>
    <row r="24" spans="1:6" ht="15" customHeight="1">
      <c r="B24" s="252" t="s">
        <v>30</v>
      </c>
      <c r="C24" s="252" t="s">
        <v>31</v>
      </c>
      <c r="D24" s="248">
        <v>0</v>
      </c>
      <c r="E24" s="257">
        <v>7920247.96</v>
      </c>
      <c r="F24" s="152">
        <f t="shared" si="1"/>
        <v>-7920247.96</v>
      </c>
    </row>
    <row r="25" spans="1:6" ht="15" customHeight="1">
      <c r="B25" s="252" t="s">
        <v>36</v>
      </c>
      <c r="C25" s="252" t="s">
        <v>37</v>
      </c>
      <c r="D25" s="248">
        <v>85112.46</v>
      </c>
      <c r="E25" s="257">
        <v>0</v>
      </c>
      <c r="F25" s="264">
        <f>D25</f>
        <v>85112.46</v>
      </c>
    </row>
    <row r="26" spans="1:6" ht="15" customHeight="1">
      <c r="B26" s="252" t="s">
        <v>38</v>
      </c>
      <c r="C26" s="252" t="s">
        <v>39</v>
      </c>
      <c r="D26" s="248">
        <v>374838.22</v>
      </c>
      <c r="E26" s="257">
        <v>0</v>
      </c>
      <c r="F26" s="264">
        <f t="shared" ref="F26:F41" si="2">D26</f>
        <v>374838.22</v>
      </c>
    </row>
    <row r="27" spans="1:6" ht="15" customHeight="1">
      <c r="B27" s="252" t="s">
        <v>424</v>
      </c>
      <c r="C27" s="252" t="s">
        <v>425</v>
      </c>
      <c r="D27" s="248">
        <v>763282.88</v>
      </c>
      <c r="E27" s="257">
        <v>0</v>
      </c>
      <c r="F27" s="260">
        <f t="shared" si="2"/>
        <v>763282.88</v>
      </c>
    </row>
    <row r="28" spans="1:6" ht="15" customHeight="1">
      <c r="B28" s="252" t="s">
        <v>40</v>
      </c>
      <c r="C28" s="252" t="s">
        <v>41</v>
      </c>
      <c r="D28" s="248">
        <v>796044</v>
      </c>
      <c r="E28" s="257">
        <v>0</v>
      </c>
      <c r="F28" s="261">
        <f t="shared" si="2"/>
        <v>796044</v>
      </c>
    </row>
    <row r="29" spans="1:6" ht="15" customHeight="1">
      <c r="B29" s="252" t="s">
        <v>412</v>
      </c>
      <c r="C29" s="252" t="s">
        <v>42</v>
      </c>
      <c r="D29" s="248">
        <v>11216.6</v>
      </c>
      <c r="E29" s="257">
        <v>0</v>
      </c>
      <c r="F29" s="263">
        <f t="shared" si="2"/>
        <v>11216.6</v>
      </c>
    </row>
    <row r="30" spans="1:6" ht="15" customHeight="1">
      <c r="B30" s="252" t="s">
        <v>43</v>
      </c>
      <c r="C30" s="252" t="s">
        <v>44</v>
      </c>
      <c r="D30" s="248">
        <v>219170.68</v>
      </c>
      <c r="E30" s="257">
        <v>0</v>
      </c>
      <c r="F30" s="262">
        <f t="shared" si="2"/>
        <v>219170.68</v>
      </c>
    </row>
    <row r="31" spans="1:6" ht="15" customHeight="1">
      <c r="B31" s="252" t="s">
        <v>415</v>
      </c>
      <c r="C31" s="252" t="s">
        <v>416</v>
      </c>
      <c r="D31" s="248">
        <v>173672.11</v>
      </c>
      <c r="E31" s="257">
        <v>0</v>
      </c>
      <c r="F31" s="260">
        <f t="shared" si="2"/>
        <v>173672.11</v>
      </c>
    </row>
    <row r="32" spans="1:6" ht="15" customHeight="1">
      <c r="B32" s="252" t="s">
        <v>417</v>
      </c>
      <c r="C32" s="252" t="s">
        <v>418</v>
      </c>
      <c r="D32" s="248">
        <v>29353.02</v>
      </c>
      <c r="E32" s="257">
        <v>0</v>
      </c>
      <c r="F32" s="260">
        <f t="shared" si="2"/>
        <v>29353.02</v>
      </c>
    </row>
    <row r="33" spans="2:7" ht="15" customHeight="1">
      <c r="B33" s="252" t="s">
        <v>419</v>
      </c>
      <c r="C33" s="252" t="s">
        <v>420</v>
      </c>
      <c r="D33" s="248">
        <v>173427.49</v>
      </c>
      <c r="E33" s="257">
        <v>0</v>
      </c>
      <c r="F33" s="260">
        <f t="shared" si="2"/>
        <v>173427.49</v>
      </c>
    </row>
    <row r="34" spans="2:7" ht="15" customHeight="1">
      <c r="B34" s="252" t="s">
        <v>423</v>
      </c>
      <c r="C34" s="252" t="s">
        <v>33</v>
      </c>
      <c r="D34" s="248">
        <v>8200</v>
      </c>
      <c r="E34" s="257">
        <v>0</v>
      </c>
      <c r="F34" s="264">
        <f t="shared" si="2"/>
        <v>8200</v>
      </c>
      <c r="G34" s="265">
        <f>SUM(F34+F26+F25)</f>
        <v>468150.68</v>
      </c>
    </row>
    <row r="35" spans="2:7" ht="15" customHeight="1">
      <c r="B35" s="252" t="s">
        <v>46</v>
      </c>
      <c r="C35" s="252" t="s">
        <v>47</v>
      </c>
      <c r="D35" s="248">
        <v>1138008.3999999999</v>
      </c>
      <c r="E35" s="257">
        <v>0</v>
      </c>
      <c r="F35" s="261">
        <f t="shared" si="2"/>
        <v>1138008.3999999999</v>
      </c>
    </row>
    <row r="36" spans="2:7" ht="15" customHeight="1">
      <c r="B36" s="252" t="s">
        <v>436</v>
      </c>
      <c r="C36" s="252" t="s">
        <v>437</v>
      </c>
      <c r="D36" s="248">
        <v>9971</v>
      </c>
      <c r="E36" s="257">
        <v>0</v>
      </c>
      <c r="F36" s="261">
        <f t="shared" si="2"/>
        <v>9971</v>
      </c>
    </row>
    <row r="37" spans="2:7" ht="15" customHeight="1">
      <c r="B37" s="252" t="s">
        <v>34</v>
      </c>
      <c r="C37" s="252" t="s">
        <v>35</v>
      </c>
      <c r="D37" s="248">
        <v>139886.54</v>
      </c>
      <c r="E37" s="257">
        <v>0</v>
      </c>
      <c r="F37" s="260">
        <f t="shared" si="2"/>
        <v>139886.54</v>
      </c>
    </row>
    <row r="38" spans="2:7" ht="15" customHeight="1">
      <c r="B38" s="252" t="s">
        <v>49</v>
      </c>
      <c r="C38" s="252" t="s">
        <v>50</v>
      </c>
      <c r="D38" s="248">
        <v>11844.56</v>
      </c>
      <c r="E38" s="257">
        <v>0</v>
      </c>
      <c r="F38" s="261">
        <f t="shared" si="2"/>
        <v>11844.56</v>
      </c>
    </row>
    <row r="39" spans="2:7" ht="15" customHeight="1">
      <c r="B39" s="252" t="s">
        <v>443</v>
      </c>
      <c r="C39" s="252" t="s">
        <v>51</v>
      </c>
      <c r="D39" s="248">
        <v>79069.899999999994</v>
      </c>
      <c r="E39" s="257">
        <v>0</v>
      </c>
      <c r="F39" s="261">
        <f t="shared" si="2"/>
        <v>79069.899999999994</v>
      </c>
      <c r="G39" s="265">
        <f>SUM(F39+F38+F36+F35+F28)</f>
        <v>2034937.8599999999</v>
      </c>
    </row>
    <row r="40" spans="2:7" ht="15" customHeight="1">
      <c r="B40" s="252" t="s">
        <v>426</v>
      </c>
      <c r="C40" s="252" t="s">
        <v>427</v>
      </c>
      <c r="D40" s="248">
        <v>626810.19999999995</v>
      </c>
      <c r="E40" s="257">
        <v>0</v>
      </c>
      <c r="F40" s="260">
        <f t="shared" si="2"/>
        <v>626810.19999999995</v>
      </c>
    </row>
    <row r="41" spans="2:7" ht="15" customHeight="1">
      <c r="B41" s="252" t="s">
        <v>52</v>
      </c>
      <c r="C41" s="252" t="s">
        <v>53</v>
      </c>
      <c r="D41" s="248">
        <v>1643019.3</v>
      </c>
      <c r="E41" s="257">
        <v>0</v>
      </c>
      <c r="F41" s="260">
        <f t="shared" si="2"/>
        <v>1643019.3</v>
      </c>
      <c r="G41" s="265">
        <f>SUM(F41+F37+F40+F33+F32+F31+F27)</f>
        <v>3549451.54</v>
      </c>
    </row>
    <row r="42" spans="2:7">
      <c r="B42" s="254" t="s">
        <v>57</v>
      </c>
      <c r="C42" s="255" t="s">
        <v>58</v>
      </c>
      <c r="D42" s="258">
        <f>SUM(D8:D41)</f>
        <v>40975073.190000005</v>
      </c>
      <c r="E42" s="258">
        <f>SUM(E8:E41)</f>
        <v>40975073.190000005</v>
      </c>
      <c r="F42" s="259">
        <f>SUM(F8:F41)</f>
        <v>0</v>
      </c>
    </row>
    <row r="43" spans="2:7" ht="16.5" customHeight="1"/>
    <row r="45" spans="2:7">
      <c r="D45" s="249">
        <f>D42-E42</f>
        <v>0</v>
      </c>
      <c r="F45" s="259">
        <f>SUM(F25:F41)</f>
        <v>6282927.3599999994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Impresion2/14/2024 12:06:55 PM &amp;R&amp;"Segoe UI,Regular"&amp;10 Pagina : 1 de 1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3"/>
  <sheetViews>
    <sheetView showGridLines="0" workbookViewId="0">
      <pane ySplit="9" topLeftCell="A10" activePane="bottomLeft" state="frozen"/>
      <selection pane="bottomLeft" activeCell="A5" sqref="A5:F5"/>
    </sheetView>
  </sheetViews>
  <sheetFormatPr baseColWidth="10" defaultColWidth="11.42578125" defaultRowHeight="15"/>
  <cols>
    <col min="1" max="1" width="13.42578125" style="232" customWidth="1"/>
    <col min="2" max="2" width="16.5703125" style="232" bestFit="1" customWidth="1"/>
    <col min="3" max="3" width="39.5703125" style="232" customWidth="1"/>
    <col min="4" max="4" width="15.5703125" style="232" bestFit="1" customWidth="1"/>
    <col min="5" max="5" width="13.85546875" style="232" bestFit="1" customWidth="1"/>
    <col min="6" max="6" width="14.140625" style="232" bestFit="1" customWidth="1"/>
    <col min="7" max="7" width="14.5703125" style="232" bestFit="1" customWidth="1"/>
    <col min="8" max="16384" width="11.42578125" style="232"/>
  </cols>
  <sheetData>
    <row r="1" spans="1:7" ht="13.5" customHeight="1"/>
    <row r="2" spans="1:7" ht="17.25" customHeight="1"/>
    <row r="3" spans="1:7" ht="15" customHeight="1">
      <c r="A3" s="481" t="s">
        <v>1</v>
      </c>
      <c r="B3" s="481"/>
      <c r="C3" s="481"/>
      <c r="D3" s="481"/>
      <c r="E3" s="481"/>
      <c r="F3" s="481"/>
    </row>
    <row r="4" spans="1:7" ht="15.75" customHeight="1">
      <c r="A4" s="481" t="s">
        <v>441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3.95" customHeight="1"/>
    <row r="8" spans="1:7" ht="12.75" customHeight="1"/>
    <row r="9" spans="1:7" ht="15" customHeight="1">
      <c r="A9" s="231" t="s">
        <v>428</v>
      </c>
      <c r="B9" s="235" t="s">
        <v>4</v>
      </c>
      <c r="C9" s="235" t="s">
        <v>5</v>
      </c>
      <c r="D9" s="233" t="s">
        <v>6</v>
      </c>
      <c r="E9" s="233" t="s">
        <v>7</v>
      </c>
      <c r="F9" s="202" t="s">
        <v>8</v>
      </c>
    </row>
    <row r="10" spans="1:7" ht="15" customHeight="1">
      <c r="A10" s="232">
        <v>604.88999999999942</v>
      </c>
      <c r="B10" s="234" t="s">
        <v>11</v>
      </c>
      <c r="C10" s="234" t="s">
        <v>12</v>
      </c>
      <c r="D10" s="241">
        <v>94412.76</v>
      </c>
      <c r="E10" s="241">
        <v>94283.32</v>
      </c>
      <c r="F10" s="152">
        <f>A10+D10-E10</f>
        <v>734.32999999998719</v>
      </c>
    </row>
    <row r="11" spans="1:7" ht="15" customHeight="1">
      <c r="B11" s="234" t="s">
        <v>414</v>
      </c>
      <c r="C11" s="234" t="s">
        <v>13</v>
      </c>
      <c r="D11" s="241">
        <v>10900</v>
      </c>
      <c r="E11" s="241">
        <v>10900</v>
      </c>
      <c r="F11" s="152">
        <f t="shared" ref="F11:F19" si="0">A11+D11-E11</f>
        <v>0</v>
      </c>
    </row>
    <row r="12" spans="1:7" ht="15" customHeight="1">
      <c r="A12" s="232">
        <v>2181.5600000005215</v>
      </c>
      <c r="B12" s="234" t="s">
        <v>14</v>
      </c>
      <c r="C12" s="234" t="s">
        <v>15</v>
      </c>
      <c r="D12" s="242">
        <v>1570215.37</v>
      </c>
      <c r="E12" s="241">
        <v>1569840.33</v>
      </c>
      <c r="F12" s="152">
        <f t="shared" si="0"/>
        <v>2556.6000000005588</v>
      </c>
    </row>
    <row r="13" spans="1:7" ht="15" customHeight="1">
      <c r="A13" s="232">
        <v>17291630.350000001</v>
      </c>
      <c r="B13" s="234" t="s">
        <v>9</v>
      </c>
      <c r="C13" s="234" t="s">
        <v>10</v>
      </c>
      <c r="D13" s="242">
        <v>8137027.7999999998</v>
      </c>
      <c r="E13" s="241">
        <v>11092473.85</v>
      </c>
      <c r="F13" s="152">
        <f t="shared" si="0"/>
        <v>14336184.300000003</v>
      </c>
      <c r="G13" s="240">
        <f>SUM(F10:F13)</f>
        <v>14339475.230000002</v>
      </c>
    </row>
    <row r="14" spans="1:7" ht="15" customHeight="1">
      <c r="B14" s="149" t="s">
        <v>16</v>
      </c>
      <c r="C14" s="149" t="s">
        <v>17</v>
      </c>
      <c r="D14" s="237">
        <v>8795606.8499999996</v>
      </c>
      <c r="E14" s="241"/>
      <c r="F14" s="152">
        <f t="shared" si="0"/>
        <v>8795606.8499999996</v>
      </c>
    </row>
    <row r="15" spans="1:7" ht="15" customHeight="1">
      <c r="B15" s="163" t="s">
        <v>18</v>
      </c>
      <c r="C15" s="163" t="s">
        <v>19</v>
      </c>
      <c r="D15" s="237"/>
      <c r="E15" s="241"/>
      <c r="F15" s="152">
        <f t="shared" si="0"/>
        <v>0</v>
      </c>
    </row>
    <row r="16" spans="1:7" ht="15" customHeight="1">
      <c r="B16" s="163" t="s">
        <v>22</v>
      </c>
      <c r="C16" s="163" t="s">
        <v>23</v>
      </c>
      <c r="D16" s="237">
        <v>642693.96000000008</v>
      </c>
      <c r="E16" s="241"/>
      <c r="F16" s="152">
        <f t="shared" si="0"/>
        <v>642693.96000000008</v>
      </c>
    </row>
    <row r="17" spans="1:7" ht="15" customHeight="1">
      <c r="B17" s="234" t="s">
        <v>20</v>
      </c>
      <c r="C17" s="234" t="s">
        <v>21</v>
      </c>
      <c r="D17" s="242">
        <v>1475676.7000000002</v>
      </c>
      <c r="E17" s="241"/>
      <c r="F17" s="152">
        <f t="shared" si="0"/>
        <v>1475676.7000000002</v>
      </c>
    </row>
    <row r="18" spans="1:7" ht="15" customHeight="1">
      <c r="B18" s="234" t="s">
        <v>24</v>
      </c>
      <c r="C18" s="234" t="s">
        <v>25</v>
      </c>
      <c r="D18" s="242">
        <v>12902497.369999999</v>
      </c>
      <c r="E18" s="241"/>
      <c r="F18" s="152">
        <f t="shared" si="0"/>
        <v>12902497.369999999</v>
      </c>
    </row>
    <row r="19" spans="1:7" ht="15" customHeight="1">
      <c r="B19" s="163" t="s">
        <v>59</v>
      </c>
      <c r="C19" s="163" t="s">
        <v>60</v>
      </c>
      <c r="D19" s="241">
        <v>1530403.3599999999</v>
      </c>
      <c r="E19" s="241"/>
      <c r="F19" s="152">
        <f t="shared" si="0"/>
        <v>1530403.3599999999</v>
      </c>
      <c r="G19" s="240">
        <f>SUM(F16:F19)</f>
        <v>16551271.389999999</v>
      </c>
    </row>
    <row r="20" spans="1:7" ht="15" customHeight="1">
      <c r="B20" s="234" t="s">
        <v>421</v>
      </c>
      <c r="C20" s="234" t="s">
        <v>422</v>
      </c>
      <c r="D20" s="242">
        <v>166584.17000000001</v>
      </c>
      <c r="E20" s="241">
        <v>166584.17000000001</v>
      </c>
      <c r="F20" s="152">
        <f t="shared" ref="F20:F28" si="1">-(E20+A20-D20)</f>
        <v>0</v>
      </c>
    </row>
    <row r="21" spans="1:7" ht="15" customHeight="1">
      <c r="A21" s="232">
        <v>2034775.5</v>
      </c>
      <c r="B21" s="234" t="s">
        <v>28</v>
      </c>
      <c r="C21" s="234" t="s">
        <v>29</v>
      </c>
      <c r="D21" s="242">
        <v>3879752.96</v>
      </c>
      <c r="E21" s="241">
        <v>5952874.2599999998</v>
      </c>
      <c r="F21" s="194">
        <f t="shared" si="1"/>
        <v>-4107896.8</v>
      </c>
    </row>
    <row r="22" spans="1:7" ht="15" customHeight="1">
      <c r="A22" s="232">
        <v>5121509.66</v>
      </c>
      <c r="B22" s="234" t="s">
        <v>404</v>
      </c>
      <c r="C22" s="234" t="s">
        <v>405</v>
      </c>
      <c r="D22" s="242">
        <v>0</v>
      </c>
      <c r="E22" s="241">
        <v>763280.88</v>
      </c>
      <c r="F22" s="245">
        <f t="shared" si="1"/>
        <v>-5884790.54</v>
      </c>
    </row>
    <row r="23" spans="1:7" ht="15" customHeight="1">
      <c r="A23" s="232">
        <v>1908450.77</v>
      </c>
      <c r="B23" s="234" t="s">
        <v>406</v>
      </c>
      <c r="C23" s="234" t="s">
        <v>407</v>
      </c>
      <c r="D23" s="242">
        <v>0</v>
      </c>
      <c r="E23" s="241">
        <v>156562.12</v>
      </c>
      <c r="F23" s="193">
        <f t="shared" si="1"/>
        <v>-2065012.8900000001</v>
      </c>
    </row>
    <row r="24" spans="1:7" ht="15" customHeight="1">
      <c r="A24" s="232">
        <v>690961.35</v>
      </c>
      <c r="B24" s="234" t="s">
        <v>26</v>
      </c>
      <c r="C24" s="234" t="s">
        <v>27</v>
      </c>
      <c r="D24" s="242">
        <v>206448.7</v>
      </c>
      <c r="E24" s="241">
        <v>404047.46</v>
      </c>
      <c r="F24" s="192">
        <f t="shared" si="1"/>
        <v>-888560.1100000001</v>
      </c>
    </row>
    <row r="25" spans="1:7" ht="15" customHeight="1">
      <c r="A25" s="232">
        <v>7538719.5199999874</v>
      </c>
      <c r="B25" s="147" t="s">
        <v>61</v>
      </c>
      <c r="C25" s="200" t="s">
        <v>62</v>
      </c>
      <c r="D25" s="241"/>
      <c r="E25" s="241">
        <v>23466440.250000015</v>
      </c>
      <c r="F25" s="152">
        <f t="shared" si="1"/>
        <v>-31005159.770000003</v>
      </c>
    </row>
    <row r="26" spans="1:7" ht="15" customHeight="1">
      <c r="B26" s="147" t="s">
        <v>63</v>
      </c>
      <c r="C26" s="201" t="s">
        <v>64</v>
      </c>
      <c r="D26" s="241"/>
      <c r="E26" s="241"/>
      <c r="F26" s="152">
        <f t="shared" si="1"/>
        <v>0</v>
      </c>
    </row>
    <row r="27" spans="1:7" ht="15" customHeight="1">
      <c r="B27" s="234" t="s">
        <v>429</v>
      </c>
      <c r="C27" s="234" t="s">
        <v>430</v>
      </c>
      <c r="D27" s="242">
        <v>0</v>
      </c>
      <c r="E27" s="241">
        <v>1570215.37</v>
      </c>
      <c r="F27" s="152">
        <f t="shared" si="1"/>
        <v>-1570215.37</v>
      </c>
    </row>
    <row r="28" spans="1:7" ht="15" customHeight="1">
      <c r="B28" s="234" t="s">
        <v>30</v>
      </c>
      <c r="C28" s="234" t="s">
        <v>31</v>
      </c>
      <c r="D28" s="242">
        <v>0</v>
      </c>
      <c r="E28" s="241">
        <v>8231440.5599999996</v>
      </c>
      <c r="F28" s="152">
        <f t="shared" si="1"/>
        <v>-8231440.5599999996</v>
      </c>
      <c r="G28" s="240">
        <f>SUM(F27:F28)</f>
        <v>-9801655.9299999997</v>
      </c>
    </row>
    <row r="29" spans="1:7" ht="15" customHeight="1">
      <c r="B29" s="234" t="s">
        <v>36</v>
      </c>
      <c r="C29" s="234" t="s">
        <v>37</v>
      </c>
      <c r="D29" s="241">
        <v>340268.46</v>
      </c>
      <c r="E29" s="241">
        <v>0</v>
      </c>
      <c r="F29" s="244">
        <f t="shared" ref="F29:F49" si="2">A29+D29-E29</f>
        <v>340268.46</v>
      </c>
    </row>
    <row r="30" spans="1:7" ht="15" customHeight="1">
      <c r="B30" s="234" t="s">
        <v>38</v>
      </c>
      <c r="C30" s="234" t="s">
        <v>39</v>
      </c>
      <c r="D30" s="241">
        <v>1136831.22</v>
      </c>
      <c r="E30" s="241">
        <v>0</v>
      </c>
      <c r="F30" s="244">
        <f t="shared" si="2"/>
        <v>1136831.22</v>
      </c>
    </row>
    <row r="31" spans="1:7" ht="15" customHeight="1">
      <c r="B31" s="234" t="s">
        <v>424</v>
      </c>
      <c r="C31" s="234" t="s">
        <v>425</v>
      </c>
      <c r="D31" s="241">
        <v>763280.88</v>
      </c>
      <c r="E31" s="241">
        <v>0</v>
      </c>
      <c r="F31" s="187">
        <f t="shared" si="2"/>
        <v>763280.88</v>
      </c>
    </row>
    <row r="32" spans="1:7" ht="15" customHeight="1">
      <c r="B32" s="234" t="s">
        <v>40</v>
      </c>
      <c r="C32" s="234" t="s">
        <v>41</v>
      </c>
      <c r="D32" s="241">
        <v>940899.32</v>
      </c>
      <c r="E32" s="241">
        <v>0</v>
      </c>
      <c r="F32" s="244">
        <f t="shared" si="2"/>
        <v>940899.32</v>
      </c>
    </row>
    <row r="33" spans="2:8" ht="15" customHeight="1">
      <c r="B33" s="234" t="s">
        <v>412</v>
      </c>
      <c r="C33" s="234" t="s">
        <v>42</v>
      </c>
      <c r="D33" s="241">
        <v>21845.26</v>
      </c>
      <c r="E33" s="241">
        <v>0</v>
      </c>
      <c r="F33" s="194">
        <f t="shared" si="2"/>
        <v>21845.26</v>
      </c>
    </row>
    <row r="34" spans="2:8" ht="15" customHeight="1">
      <c r="B34" s="234" t="s">
        <v>43</v>
      </c>
      <c r="C34" s="234" t="s">
        <v>44</v>
      </c>
      <c r="D34" s="241">
        <v>1707420.03</v>
      </c>
      <c r="E34" s="241">
        <v>0</v>
      </c>
      <c r="F34" s="192">
        <f t="shared" si="2"/>
        <v>1707420.03</v>
      </c>
    </row>
    <row r="35" spans="2:8" ht="15" customHeight="1">
      <c r="B35" s="234" t="s">
        <v>415</v>
      </c>
      <c r="C35" s="234" t="s">
        <v>416</v>
      </c>
      <c r="D35" s="241">
        <v>188756.06</v>
      </c>
      <c r="E35" s="241">
        <v>0</v>
      </c>
      <c r="F35" s="187">
        <f t="shared" si="2"/>
        <v>188756.06</v>
      </c>
    </row>
    <row r="36" spans="2:8" ht="15" customHeight="1">
      <c r="B36" s="234" t="s">
        <v>417</v>
      </c>
      <c r="C36" s="234" t="s">
        <v>418</v>
      </c>
      <c r="D36" s="241">
        <v>31902.42</v>
      </c>
      <c r="E36" s="241">
        <v>0</v>
      </c>
      <c r="F36" s="187">
        <f t="shared" si="2"/>
        <v>31902.42</v>
      </c>
    </row>
    <row r="37" spans="2:8" ht="15" customHeight="1">
      <c r="B37" s="234" t="s">
        <v>419</v>
      </c>
      <c r="C37" s="234" t="s">
        <v>420</v>
      </c>
      <c r="D37" s="242">
        <v>188490.2</v>
      </c>
      <c r="E37" s="241">
        <v>0</v>
      </c>
      <c r="F37" s="187">
        <f t="shared" si="2"/>
        <v>188490.2</v>
      </c>
    </row>
    <row r="38" spans="2:8" ht="15" customHeight="1">
      <c r="B38" s="234" t="s">
        <v>423</v>
      </c>
      <c r="C38" s="234" t="s">
        <v>33</v>
      </c>
      <c r="D38" s="242">
        <v>16000</v>
      </c>
      <c r="E38" s="241">
        <v>0</v>
      </c>
      <c r="F38" s="152">
        <f t="shared" si="2"/>
        <v>16000</v>
      </c>
    </row>
    <row r="39" spans="2:8" ht="15" customHeight="1">
      <c r="B39" s="234" t="s">
        <v>434</v>
      </c>
      <c r="C39" s="234" t="s">
        <v>435</v>
      </c>
      <c r="D39" s="242">
        <v>30090</v>
      </c>
      <c r="E39" s="241">
        <v>0</v>
      </c>
      <c r="F39" s="244">
        <f t="shared" si="2"/>
        <v>30090</v>
      </c>
    </row>
    <row r="40" spans="2:8" ht="15" customHeight="1">
      <c r="B40" s="234" t="s">
        <v>431</v>
      </c>
      <c r="C40" s="234" t="s">
        <v>45</v>
      </c>
      <c r="D40" s="242">
        <v>82307.360000000001</v>
      </c>
      <c r="E40" s="241">
        <v>0</v>
      </c>
      <c r="F40" s="244">
        <f t="shared" si="2"/>
        <v>82307.360000000001</v>
      </c>
    </row>
    <row r="41" spans="2:8" ht="15" customHeight="1">
      <c r="B41" s="234" t="s">
        <v>46</v>
      </c>
      <c r="C41" s="234" t="s">
        <v>47</v>
      </c>
      <c r="D41" s="242">
        <v>4183175.67</v>
      </c>
      <c r="E41" s="241">
        <v>0</v>
      </c>
      <c r="F41" s="244">
        <f t="shared" si="2"/>
        <v>4183175.67</v>
      </c>
    </row>
    <row r="42" spans="2:8" ht="15" customHeight="1">
      <c r="B42" s="234" t="s">
        <v>436</v>
      </c>
      <c r="C42" s="234" t="s">
        <v>437</v>
      </c>
      <c r="D42" s="242">
        <v>78352</v>
      </c>
      <c r="E42" s="241">
        <v>0</v>
      </c>
      <c r="F42" s="244">
        <f t="shared" si="2"/>
        <v>78352</v>
      </c>
    </row>
    <row r="43" spans="2:8" ht="15" customHeight="1">
      <c r="B43" s="234" t="s">
        <v>34</v>
      </c>
      <c r="C43" s="234" t="s">
        <v>35</v>
      </c>
      <c r="D43" s="242">
        <v>156562.12</v>
      </c>
      <c r="E43" s="241">
        <v>0</v>
      </c>
      <c r="F43" s="187">
        <f t="shared" si="2"/>
        <v>156562.12</v>
      </c>
    </row>
    <row r="44" spans="2:8" ht="15" customHeight="1">
      <c r="B44" s="234" t="s">
        <v>49</v>
      </c>
      <c r="C44" s="234" t="s">
        <v>50</v>
      </c>
      <c r="D44" s="242">
        <v>13379.39</v>
      </c>
      <c r="E44" s="241">
        <v>0</v>
      </c>
      <c r="F44" s="152">
        <f t="shared" si="2"/>
        <v>13379.39</v>
      </c>
    </row>
    <row r="45" spans="2:8" ht="15" customHeight="1">
      <c r="B45" s="234" t="s">
        <v>438</v>
      </c>
      <c r="C45" s="234" t="s">
        <v>439</v>
      </c>
      <c r="D45" s="242">
        <v>92624.87</v>
      </c>
      <c r="E45" s="241">
        <v>0</v>
      </c>
      <c r="F45" s="244">
        <f t="shared" si="2"/>
        <v>92624.87</v>
      </c>
      <c r="H45" s="232" t="s">
        <v>440</v>
      </c>
    </row>
    <row r="46" spans="2:8" ht="15" customHeight="1">
      <c r="B46" s="234" t="s">
        <v>426</v>
      </c>
      <c r="C46" s="234" t="s">
        <v>427</v>
      </c>
      <c r="D46" s="242">
        <v>202100</v>
      </c>
      <c r="E46" s="241">
        <v>0</v>
      </c>
      <c r="F46" s="187">
        <f t="shared" si="2"/>
        <v>202100</v>
      </c>
    </row>
    <row r="47" spans="2:8" ht="15" customHeight="1">
      <c r="B47" s="234" t="s">
        <v>52</v>
      </c>
      <c r="C47" s="234" t="s">
        <v>53</v>
      </c>
      <c r="D47" s="242">
        <v>3632987.31</v>
      </c>
      <c r="E47" s="241">
        <v>0</v>
      </c>
      <c r="F47" s="187">
        <f t="shared" si="2"/>
        <v>3632987.31</v>
      </c>
      <c r="G47" s="239">
        <f>SUM(F47+F46+F43+F31+F37+F36+F35)</f>
        <v>5164078.99</v>
      </c>
    </row>
    <row r="48" spans="2:8" ht="15" customHeight="1">
      <c r="B48" s="234" t="s">
        <v>55</v>
      </c>
      <c r="C48" s="234" t="s">
        <v>56</v>
      </c>
      <c r="D48" s="242">
        <v>22900</v>
      </c>
      <c r="E48" s="241">
        <v>0</v>
      </c>
      <c r="F48" s="244">
        <f t="shared" si="2"/>
        <v>22900</v>
      </c>
      <c r="G48" s="239">
        <f>SUM(F48+F45+F42+F41+F40+F39+F32+F30+F29)</f>
        <v>6907448.9000000004</v>
      </c>
    </row>
    <row r="49" spans="2:7" ht="15" customHeight="1">
      <c r="B49" s="234" t="s">
        <v>432</v>
      </c>
      <c r="C49" s="234" t="s">
        <v>433</v>
      </c>
      <c r="D49" s="242">
        <v>236550</v>
      </c>
      <c r="E49" s="241">
        <v>0</v>
      </c>
      <c r="F49" s="152">
        <f t="shared" si="2"/>
        <v>236550</v>
      </c>
      <c r="G49" s="239">
        <f>SUM(F49+F44+F38)</f>
        <v>265929.39</v>
      </c>
    </row>
    <row r="50" spans="2:7">
      <c r="B50" s="238" t="s">
        <v>57</v>
      </c>
      <c r="C50" s="236" t="s">
        <v>58</v>
      </c>
      <c r="D50" s="243">
        <f>SUM(D10:D49)</f>
        <v>53478942.570000015</v>
      </c>
      <c r="E50" s="243">
        <f>SUM(E10:E49)</f>
        <v>53478942.570000015</v>
      </c>
      <c r="F50" s="240">
        <f>SUM(F10:F49)</f>
        <v>9.3132257461547852E-10</v>
      </c>
    </row>
    <row r="51" spans="2:7" ht="15.75" customHeight="1"/>
    <row r="52" spans="2:7" ht="13.5" customHeight="1">
      <c r="D52" s="239">
        <f>D50-E50</f>
        <v>0</v>
      </c>
    </row>
    <row r="53" spans="2:7">
      <c r="F53" s="240">
        <f>SUM(F29:F49)</f>
        <v>14066722.569999998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Impresion7/17/2023 12:04:46 PM &amp;R&amp;"Segoe UI,Regular"&amp;10 Pagina : 1 de 1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46"/>
  <sheetViews>
    <sheetView showGridLines="0" workbookViewId="0">
      <selection activeCell="A3" sqref="A3:F5"/>
    </sheetView>
  </sheetViews>
  <sheetFormatPr baseColWidth="10" defaultColWidth="11.42578125" defaultRowHeight="15"/>
  <cols>
    <col min="1" max="1" width="14.140625" style="154" bestFit="1" customWidth="1"/>
    <col min="2" max="2" width="10.140625" style="177" customWidth="1"/>
    <col min="3" max="3" width="33.7109375" style="177" customWidth="1"/>
    <col min="4" max="4" width="16" style="177" customWidth="1"/>
    <col min="5" max="6" width="15" style="177" bestFit="1" customWidth="1"/>
    <col min="7" max="7" width="14.5703125" style="177" bestFit="1" customWidth="1"/>
    <col min="8" max="16384" width="11.42578125" style="177"/>
  </cols>
  <sheetData>
    <row r="1" spans="1:7" ht="15" customHeight="1"/>
    <row r="2" spans="1:7" ht="15" customHeight="1"/>
    <row r="3" spans="1:7" ht="15" customHeight="1">
      <c r="A3" s="481" t="s">
        <v>1</v>
      </c>
      <c r="B3" s="481"/>
      <c r="C3" s="481"/>
      <c r="D3" s="481"/>
      <c r="E3" s="481"/>
      <c r="F3" s="481"/>
    </row>
    <row r="4" spans="1:7" ht="15" customHeight="1">
      <c r="A4" s="482" t="s">
        <v>413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3.5" customHeight="1"/>
    <row r="7" spans="1:7" ht="16.5" customHeight="1" thickBot="1"/>
    <row r="8" spans="1:7" ht="15.75" thickBot="1">
      <c r="A8" s="189" t="s">
        <v>3</v>
      </c>
      <c r="B8" s="183" t="s">
        <v>4</v>
      </c>
      <c r="C8" s="183" t="s">
        <v>5</v>
      </c>
      <c r="D8" s="183" t="s">
        <v>6</v>
      </c>
      <c r="E8" s="183" t="s">
        <v>7</v>
      </c>
      <c r="F8" s="181" t="s">
        <v>8</v>
      </c>
    </row>
    <row r="9" spans="1:7" ht="15" customHeight="1">
      <c r="A9" s="154">
        <v>609.86999999999534</v>
      </c>
      <c r="B9" s="185" t="s">
        <v>11</v>
      </c>
      <c r="C9" s="185" t="s">
        <v>12</v>
      </c>
      <c r="D9" s="184">
        <v>0</v>
      </c>
      <c r="E9" s="182">
        <v>325</v>
      </c>
      <c r="F9" s="152">
        <f>A9+D9-E9</f>
        <v>284.86999999999534</v>
      </c>
    </row>
    <row r="10" spans="1:7" ht="15" customHeight="1">
      <c r="A10" s="154">
        <v>3481.5600000005215</v>
      </c>
      <c r="B10" s="163" t="s">
        <v>14</v>
      </c>
      <c r="C10" s="163" t="s">
        <v>15</v>
      </c>
      <c r="D10" s="178">
        <v>0</v>
      </c>
      <c r="E10" s="179">
        <v>325</v>
      </c>
      <c r="F10" s="152">
        <f t="shared" ref="F10:F17" si="0">A10+D10-E10</f>
        <v>3156.5600000005215</v>
      </c>
    </row>
    <row r="11" spans="1:7" ht="15" customHeight="1">
      <c r="A11" s="154">
        <v>3237896.1499999966</v>
      </c>
      <c r="B11" s="163" t="s">
        <v>9</v>
      </c>
      <c r="C11" s="163" t="s">
        <v>10</v>
      </c>
      <c r="D11" s="178">
        <v>275287</v>
      </c>
      <c r="E11" s="179">
        <v>665976.75</v>
      </c>
      <c r="F11" s="152">
        <f t="shared" si="0"/>
        <v>2847206.3999999966</v>
      </c>
      <c r="G11" s="196"/>
    </row>
    <row r="12" spans="1:7" ht="14.25" customHeight="1">
      <c r="B12" s="149" t="s">
        <v>16</v>
      </c>
      <c r="C12" s="149" t="s">
        <v>17</v>
      </c>
      <c r="D12" s="178"/>
      <c r="E12" s="179"/>
      <c r="F12" s="152">
        <f t="shared" si="0"/>
        <v>0</v>
      </c>
    </row>
    <row r="13" spans="1:7" ht="15" customHeight="1">
      <c r="B13" s="163" t="s">
        <v>18</v>
      </c>
      <c r="C13" s="163" t="s">
        <v>19</v>
      </c>
      <c r="D13" s="178">
        <v>11479359.25</v>
      </c>
      <c r="E13" s="179"/>
      <c r="F13" s="197">
        <f t="shared" si="0"/>
        <v>11479359.25</v>
      </c>
    </row>
    <row r="14" spans="1:7" ht="15" customHeight="1">
      <c r="B14" s="163" t="s">
        <v>20</v>
      </c>
      <c r="C14" s="163" t="s">
        <v>21</v>
      </c>
      <c r="D14" s="188">
        <v>1319195.5499999998</v>
      </c>
      <c r="E14" s="179"/>
      <c r="F14" s="193">
        <f t="shared" si="0"/>
        <v>1319195.5499999998</v>
      </c>
    </row>
    <row r="15" spans="1:7" ht="15" customHeight="1">
      <c r="B15" s="163" t="s">
        <v>22</v>
      </c>
      <c r="C15" s="163" t="s">
        <v>23</v>
      </c>
      <c r="D15" s="188">
        <v>480945.68999999994</v>
      </c>
      <c r="E15" s="179"/>
      <c r="F15" s="193">
        <f t="shared" si="0"/>
        <v>480945.68999999994</v>
      </c>
    </row>
    <row r="16" spans="1:7" ht="15" customHeight="1">
      <c r="B16" s="163" t="s">
        <v>24</v>
      </c>
      <c r="C16" s="163" t="s">
        <v>25</v>
      </c>
      <c r="D16" s="188">
        <v>12250098.779999997</v>
      </c>
      <c r="E16" s="179"/>
      <c r="F16" s="193">
        <f t="shared" si="0"/>
        <v>12250098.779999997</v>
      </c>
    </row>
    <row r="17" spans="1:7" ht="15" customHeight="1">
      <c r="B17" s="163" t="s">
        <v>59</v>
      </c>
      <c r="C17" s="163" t="s">
        <v>60</v>
      </c>
      <c r="D17" s="188">
        <v>1646382.7599999998</v>
      </c>
      <c r="E17" s="179"/>
      <c r="F17" s="193">
        <f t="shared" si="0"/>
        <v>1646382.7599999998</v>
      </c>
      <c r="G17" s="196"/>
    </row>
    <row r="18" spans="1:7" ht="15" customHeight="1">
      <c r="A18" s="154">
        <v>1030397.98</v>
      </c>
      <c r="B18" s="163" t="s">
        <v>28</v>
      </c>
      <c r="C18" s="163" t="s">
        <v>29</v>
      </c>
      <c r="D18" s="178">
        <v>0</v>
      </c>
      <c r="E18" s="179">
        <v>1563592.12</v>
      </c>
      <c r="F18" s="198">
        <f t="shared" ref="F18:F24" si="1">-(E18+A18-D18)</f>
        <v>-2593990.1</v>
      </c>
    </row>
    <row r="19" spans="1:7" ht="15" customHeight="1">
      <c r="B19" s="163" t="s">
        <v>404</v>
      </c>
      <c r="C19" s="163" t="s">
        <v>405</v>
      </c>
      <c r="D19" s="178"/>
      <c r="E19" s="179">
        <v>6281694.2199999997</v>
      </c>
      <c r="F19" s="152">
        <f t="shared" si="1"/>
        <v>-6281694.2199999997</v>
      </c>
    </row>
    <row r="20" spans="1:7" ht="15" customHeight="1">
      <c r="A20" s="154">
        <v>1438764.4</v>
      </c>
      <c r="B20" s="163" t="s">
        <v>406</v>
      </c>
      <c r="C20" s="163" t="s">
        <v>407</v>
      </c>
      <c r="D20" s="178">
        <v>0</v>
      </c>
      <c r="E20" s="179">
        <v>156562.13</v>
      </c>
      <c r="F20" s="152">
        <f t="shared" si="1"/>
        <v>-1595326.5299999998</v>
      </c>
    </row>
    <row r="21" spans="1:7" ht="15" customHeight="1">
      <c r="A21" s="154">
        <v>674483.99</v>
      </c>
      <c r="B21" s="163" t="s">
        <v>26</v>
      </c>
      <c r="C21" s="163" t="s">
        <v>27</v>
      </c>
      <c r="D21" s="178">
        <v>316879.35999999999</v>
      </c>
      <c r="E21" s="179">
        <v>8446.66</v>
      </c>
      <c r="F21" s="152">
        <f t="shared" si="1"/>
        <v>-366051.29000000004</v>
      </c>
      <c r="G21" s="196"/>
    </row>
    <row r="22" spans="1:7" ht="15" customHeight="1">
      <c r="A22" s="154">
        <v>98341.210000003979</v>
      </c>
      <c r="B22" s="147" t="s">
        <v>61</v>
      </c>
      <c r="C22" s="148" t="s">
        <v>62</v>
      </c>
      <c r="D22" s="178"/>
      <c r="E22" s="154">
        <v>20858187.809999987</v>
      </c>
      <c r="F22" s="152">
        <f t="shared" si="1"/>
        <v>-20956529.019999992</v>
      </c>
    </row>
    <row r="23" spans="1:7" ht="15" customHeight="1">
      <c r="B23" s="147" t="s">
        <v>63</v>
      </c>
      <c r="C23" s="147" t="s">
        <v>64</v>
      </c>
      <c r="D23" s="178"/>
      <c r="E23" s="179"/>
      <c r="F23" s="152">
        <f t="shared" si="1"/>
        <v>0</v>
      </c>
    </row>
    <row r="24" spans="1:7" ht="15" customHeight="1">
      <c r="B24" s="163" t="s">
        <v>30</v>
      </c>
      <c r="C24" s="163" t="s">
        <v>31</v>
      </c>
      <c r="D24" s="178">
        <v>0</v>
      </c>
      <c r="E24" s="179">
        <v>275287</v>
      </c>
      <c r="F24" s="152">
        <f t="shared" si="1"/>
        <v>-275287</v>
      </c>
    </row>
    <row r="25" spans="1:7" ht="15" customHeight="1">
      <c r="B25" s="163" t="s">
        <v>36</v>
      </c>
      <c r="C25" s="163" t="s">
        <v>37</v>
      </c>
      <c r="D25" s="178">
        <v>107963.5</v>
      </c>
      <c r="E25" s="179">
        <v>0</v>
      </c>
      <c r="F25" s="194">
        <f t="shared" ref="F25:F34" si="2">A25+D25-E25</f>
        <v>107963.5</v>
      </c>
    </row>
    <row r="26" spans="1:7" ht="15" customHeight="1">
      <c r="B26" s="163" t="s">
        <v>38</v>
      </c>
      <c r="C26" s="163" t="s">
        <v>39</v>
      </c>
      <c r="D26" s="178">
        <v>16500</v>
      </c>
      <c r="E26" s="179">
        <v>0</v>
      </c>
      <c r="F26" s="195">
        <f t="shared" si="2"/>
        <v>16500</v>
      </c>
    </row>
    <row r="27" spans="1:7" ht="15" customHeight="1">
      <c r="B27" s="163" t="s">
        <v>40</v>
      </c>
      <c r="C27" s="163" t="s">
        <v>41</v>
      </c>
      <c r="D27" s="178">
        <v>63262.59</v>
      </c>
      <c r="E27" s="179">
        <v>0</v>
      </c>
      <c r="F27" s="194">
        <f t="shared" si="2"/>
        <v>63262.59</v>
      </c>
    </row>
    <row r="28" spans="1:7" ht="15" customHeight="1">
      <c r="B28" s="163" t="s">
        <v>412</v>
      </c>
      <c r="C28" s="163" t="s">
        <v>42</v>
      </c>
      <c r="D28" s="178">
        <v>2583.65</v>
      </c>
      <c r="E28" s="179">
        <v>0</v>
      </c>
      <c r="F28" s="191">
        <f t="shared" si="2"/>
        <v>2583.65</v>
      </c>
    </row>
    <row r="29" spans="1:7" ht="15" customHeight="1">
      <c r="B29" s="163" t="s">
        <v>43</v>
      </c>
      <c r="C29" s="163" t="s">
        <v>44</v>
      </c>
      <c r="D29" s="178">
        <v>83340</v>
      </c>
      <c r="E29" s="179">
        <v>0</v>
      </c>
      <c r="F29" s="192">
        <f t="shared" si="2"/>
        <v>83340</v>
      </c>
    </row>
    <row r="30" spans="1:7" ht="15" customHeight="1">
      <c r="B30" s="163" t="s">
        <v>46</v>
      </c>
      <c r="C30" s="163" t="s">
        <v>47</v>
      </c>
      <c r="D30" s="178">
        <v>1514400.62</v>
      </c>
      <c r="E30" s="179">
        <v>0</v>
      </c>
      <c r="F30" s="194">
        <f t="shared" si="2"/>
        <v>1514400.62</v>
      </c>
    </row>
    <row r="31" spans="1:7" ht="15" customHeight="1">
      <c r="B31" s="163" t="s">
        <v>34</v>
      </c>
      <c r="C31" s="163" t="s">
        <v>35</v>
      </c>
      <c r="D31" s="178">
        <v>156562.13</v>
      </c>
      <c r="E31" s="179">
        <v>0</v>
      </c>
      <c r="F31" s="187">
        <f t="shared" si="2"/>
        <v>156562.13</v>
      </c>
    </row>
    <row r="32" spans="1:7" ht="15" customHeight="1">
      <c r="B32" s="163" t="s">
        <v>49</v>
      </c>
      <c r="C32" s="163" t="s">
        <v>50</v>
      </c>
      <c r="D32" s="178">
        <v>64635.81</v>
      </c>
      <c r="E32" s="179">
        <v>0</v>
      </c>
      <c r="F32" s="194">
        <f t="shared" si="2"/>
        <v>64635.81</v>
      </c>
    </row>
    <row r="33" spans="2:7" ht="15" customHeight="1">
      <c r="B33" s="163" t="s">
        <v>52</v>
      </c>
      <c r="C33" s="163" t="s">
        <v>53</v>
      </c>
      <c r="D33" s="178">
        <v>30000</v>
      </c>
      <c r="E33" s="179">
        <v>0</v>
      </c>
      <c r="F33" s="190">
        <f t="shared" si="2"/>
        <v>30000</v>
      </c>
      <c r="G33" s="186"/>
    </row>
    <row r="34" spans="2:7" ht="15" customHeight="1">
      <c r="B34" s="163" t="s">
        <v>55</v>
      </c>
      <c r="C34" s="163" t="s">
        <v>56</v>
      </c>
      <c r="D34" s="178">
        <v>3000</v>
      </c>
      <c r="E34" s="179">
        <v>0</v>
      </c>
      <c r="F34" s="194">
        <f t="shared" si="2"/>
        <v>3000</v>
      </c>
      <c r="G34" s="186"/>
    </row>
    <row r="35" spans="2:7">
      <c r="B35" s="164" t="s">
        <v>57</v>
      </c>
      <c r="C35" s="164" t="s">
        <v>58</v>
      </c>
      <c r="D35" s="180">
        <f>SUM(D9:D34)</f>
        <v>29810396.68999999</v>
      </c>
      <c r="E35" s="180">
        <f>SUM(E9:E34)</f>
        <v>29810396.68999999</v>
      </c>
      <c r="F35" s="180">
        <f>SUM(F9:F34)</f>
        <v>-6.4028427004814148E-10</v>
      </c>
    </row>
    <row r="36" spans="2:7" ht="15.75" customHeight="1"/>
    <row r="38" spans="2:7">
      <c r="D38" s="186"/>
    </row>
    <row r="39" spans="2:7">
      <c r="B39" s="170"/>
      <c r="C39" s="170"/>
      <c r="D39" s="67"/>
      <c r="E39" s="170"/>
      <c r="F39" s="131"/>
    </row>
    <row r="40" spans="2:7" ht="15.75">
      <c r="B40" s="130" t="s">
        <v>409</v>
      </c>
      <c r="C40" s="53"/>
      <c r="D40" s="67"/>
      <c r="E40" s="483" t="s">
        <v>152</v>
      </c>
      <c r="F40" s="483"/>
    </row>
    <row r="41" spans="2:7">
      <c r="B41" s="67"/>
      <c r="C41" s="69"/>
      <c r="D41" s="67"/>
      <c r="E41" s="67"/>
      <c r="F41" s="66"/>
    </row>
    <row r="42" spans="2:7">
      <c r="B42" s="67"/>
      <c r="C42" s="67"/>
      <c r="D42" s="67"/>
      <c r="E42" s="67"/>
      <c r="F42" s="66"/>
    </row>
    <row r="43" spans="2:7">
      <c r="B43" s="67"/>
      <c r="C43" s="67"/>
      <c r="D43" s="67"/>
      <c r="E43" s="67"/>
      <c r="F43" s="66"/>
    </row>
    <row r="44" spans="2:7">
      <c r="B44" s="67"/>
      <c r="C44" s="67"/>
      <c r="D44" s="67"/>
      <c r="E44" s="67"/>
      <c r="F44" s="66"/>
    </row>
    <row r="45" spans="2:7">
      <c r="B45" s="170"/>
      <c r="C45" s="170"/>
      <c r="D45" s="67"/>
      <c r="E45" s="170"/>
      <c r="F45" s="131"/>
    </row>
    <row r="46" spans="2:7">
      <c r="B46" s="132" t="s">
        <v>410</v>
      </c>
      <c r="C46" s="67"/>
      <c r="D46" s="67"/>
      <c r="E46" s="483" t="s">
        <v>411</v>
      </c>
      <c r="F46" s="483"/>
    </row>
  </sheetData>
  <mergeCells count="5">
    <mergeCell ref="A3:F3"/>
    <mergeCell ref="A4:F4"/>
    <mergeCell ref="A5:F5"/>
    <mergeCell ref="E40:F40"/>
    <mergeCell ref="E46:F46"/>
  </mergeCells>
  <pageMargins left="0.78740157480314965" right="0.78740157480314965" top="0.78740157480314965" bottom="1.5354330708661419" header="0.78740157480314965" footer="0.78740157480314965"/>
  <pageSetup scale="80" orientation="portrait" horizontalDpi="300" verticalDpi="300" r:id="rId1"/>
  <headerFooter alignWithMargins="0">
    <oddFooter>&amp;L&amp;"Segoe UI,Regular"&amp;10 Fecha y Hora de Impresion2/21/2023 9:54:43 AM &amp;R&amp;"Segoe UI,Regular"&amp;10 Pagina : 1 de 1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5"/>
  <sheetViews>
    <sheetView showGridLines="0" workbookViewId="0">
      <selection activeCell="G18" sqref="G18"/>
    </sheetView>
  </sheetViews>
  <sheetFormatPr baseColWidth="10" defaultColWidth="11.42578125" defaultRowHeight="15"/>
  <cols>
    <col min="1" max="1" width="6" style="444" customWidth="1"/>
    <col min="2" max="2" width="16.5703125" style="444" bestFit="1" customWidth="1"/>
    <col min="3" max="3" width="52.140625" style="444" bestFit="1" customWidth="1"/>
    <col min="4" max="4" width="13.42578125" style="446" bestFit="1" customWidth="1"/>
    <col min="5" max="5" width="16" style="446" customWidth="1"/>
    <col min="6" max="6" width="14.28515625" style="446" bestFit="1" customWidth="1"/>
    <col min="7" max="7" width="14.85546875" style="446" bestFit="1" customWidth="1"/>
    <col min="8" max="8" width="14.85546875" style="444" bestFit="1" customWidth="1"/>
    <col min="9" max="16384" width="11.42578125" style="444"/>
  </cols>
  <sheetData>
    <row r="1" spans="1:8" ht="19.5" customHeight="1">
      <c r="D1" s="445"/>
    </row>
    <row r="2" spans="1:8" ht="22.9" customHeight="1">
      <c r="A2" s="481" t="s">
        <v>1</v>
      </c>
      <c r="B2" s="481"/>
      <c r="C2" s="481"/>
      <c r="D2" s="481"/>
      <c r="E2" s="481"/>
      <c r="F2" s="481"/>
      <c r="G2" s="481"/>
    </row>
    <row r="3" spans="1:8" ht="13.5" customHeight="1">
      <c r="A3" s="481" t="s">
        <v>492</v>
      </c>
      <c r="B3" s="481"/>
      <c r="C3" s="481"/>
      <c r="D3" s="481"/>
      <c r="E3" s="481"/>
      <c r="F3" s="481"/>
      <c r="G3" s="481"/>
    </row>
    <row r="4" spans="1:8" ht="18" customHeight="1">
      <c r="A4" s="481" t="s">
        <v>2</v>
      </c>
      <c r="B4" s="481"/>
      <c r="C4" s="481"/>
      <c r="D4" s="481"/>
      <c r="E4" s="481"/>
      <c r="F4" s="481"/>
      <c r="G4" s="481"/>
    </row>
    <row r="5" spans="1:8" ht="15" customHeight="1"/>
    <row r="6" spans="1:8" ht="15" customHeight="1">
      <c r="B6" s="447" t="s">
        <v>4</v>
      </c>
      <c r="C6" s="447" t="s">
        <v>5</v>
      </c>
      <c r="D6" s="448" t="s">
        <v>3</v>
      </c>
      <c r="E6" s="449" t="s">
        <v>6</v>
      </c>
      <c r="F6" s="448" t="s">
        <v>7</v>
      </c>
      <c r="G6" s="448" t="s">
        <v>8</v>
      </c>
    </row>
    <row r="7" spans="1:8" ht="15" customHeight="1">
      <c r="B7" s="250" t="s">
        <v>11</v>
      </c>
      <c r="C7" s="250" t="s">
        <v>12</v>
      </c>
      <c r="D7" s="450">
        <v>3050.9300000001676</v>
      </c>
      <c r="E7" s="450">
        <v>3937610.57</v>
      </c>
      <c r="F7" s="451">
        <v>1969925.15</v>
      </c>
      <c r="G7" s="452">
        <f>D7+E7-F7</f>
        <v>1970736.35</v>
      </c>
    </row>
    <row r="8" spans="1:8" ht="15" customHeight="1">
      <c r="B8" s="250" t="s">
        <v>14</v>
      </c>
      <c r="C8" s="250" t="s">
        <v>15</v>
      </c>
      <c r="D8" s="450"/>
      <c r="E8" s="450"/>
      <c r="F8" s="451"/>
      <c r="G8" s="452">
        <f t="shared" ref="G8:G13" si="0">D8+E8-F8</f>
        <v>0</v>
      </c>
    </row>
    <row r="9" spans="1:8" ht="15" customHeight="1">
      <c r="B9" s="250" t="s">
        <v>9</v>
      </c>
      <c r="C9" s="250" t="s">
        <v>10</v>
      </c>
      <c r="D9" s="450">
        <v>19173986.099999998</v>
      </c>
      <c r="E9" s="450">
        <v>11581843.9</v>
      </c>
      <c r="F9" s="451">
        <v>4625284.28</v>
      </c>
      <c r="G9" s="452">
        <f t="shared" si="0"/>
        <v>26130545.719999999</v>
      </c>
      <c r="H9" s="453">
        <f>SUM(G7:G9)</f>
        <v>28101282.07</v>
      </c>
    </row>
    <row r="10" spans="1:8" ht="15" customHeight="1">
      <c r="B10" s="149" t="s">
        <v>16</v>
      </c>
      <c r="C10" s="311" t="s">
        <v>17</v>
      </c>
      <c r="D10" s="454"/>
      <c r="E10" s="455">
        <v>11282853.83</v>
      </c>
      <c r="F10" s="451"/>
      <c r="G10" s="452">
        <f t="shared" si="0"/>
        <v>11282853.83</v>
      </c>
    </row>
    <row r="11" spans="1:8" ht="15" customHeight="1">
      <c r="B11" s="456" t="s">
        <v>18</v>
      </c>
      <c r="C11" s="457" t="s">
        <v>19</v>
      </c>
      <c r="D11" s="458"/>
      <c r="E11" s="450"/>
      <c r="F11" s="451"/>
      <c r="G11" s="452">
        <f t="shared" si="0"/>
        <v>0</v>
      </c>
    </row>
    <row r="12" spans="1:8" ht="15" customHeight="1">
      <c r="B12" s="250" t="s">
        <v>20</v>
      </c>
      <c r="C12" s="313" t="s">
        <v>488</v>
      </c>
      <c r="D12" s="458">
        <v>15101872.590000004</v>
      </c>
      <c r="E12" s="450"/>
      <c r="F12" s="451"/>
      <c r="G12" s="452">
        <f t="shared" si="0"/>
        <v>15101872.590000004</v>
      </c>
    </row>
    <row r="13" spans="1:8" ht="15" customHeight="1">
      <c r="B13" s="250" t="s">
        <v>24</v>
      </c>
      <c r="C13" s="250" t="s">
        <v>487</v>
      </c>
      <c r="D13" s="450">
        <v>1672241.7000000002</v>
      </c>
      <c r="E13" s="450"/>
      <c r="F13" s="451"/>
      <c r="G13" s="452">
        <f t="shared" si="0"/>
        <v>1672241.7000000002</v>
      </c>
      <c r="H13" s="453">
        <f>SUM(G12:G13)</f>
        <v>16774114.290000003</v>
      </c>
    </row>
    <row r="14" spans="1:8" ht="15" customHeight="1">
      <c r="B14" s="250" t="s">
        <v>489</v>
      </c>
      <c r="C14" s="250" t="s">
        <v>490</v>
      </c>
      <c r="D14" s="450"/>
      <c r="E14" s="450">
        <v>0</v>
      </c>
      <c r="F14" s="451">
        <v>339686.08</v>
      </c>
      <c r="G14" s="459">
        <f t="shared" ref="G14:G23" si="1">-(F14+D14-E14)</f>
        <v>-339686.08</v>
      </c>
    </row>
    <row r="15" spans="1:8" ht="15" customHeight="1">
      <c r="B15" s="250" t="s">
        <v>421</v>
      </c>
      <c r="C15" s="250" t="s">
        <v>422</v>
      </c>
      <c r="D15" s="450"/>
      <c r="E15" s="450">
        <v>0</v>
      </c>
      <c r="F15" s="451">
        <v>133014.29999999999</v>
      </c>
      <c r="G15" s="459">
        <f t="shared" si="1"/>
        <v>-133014.29999999999</v>
      </c>
      <c r="H15" s="453">
        <f>SUM(G14:G15)</f>
        <v>-472700.38</v>
      </c>
    </row>
    <row r="16" spans="1:8" ht="15" customHeight="1">
      <c r="B16" s="250" t="s">
        <v>28</v>
      </c>
      <c r="C16" s="250" t="s">
        <v>29</v>
      </c>
      <c r="D16" s="450">
        <v>812653.82</v>
      </c>
      <c r="E16" s="450">
        <v>3811632.45</v>
      </c>
      <c r="F16" s="451">
        <v>5158138.95</v>
      </c>
      <c r="G16" s="459">
        <f t="shared" si="1"/>
        <v>-2159160.3200000003</v>
      </c>
    </row>
    <row r="17" spans="2:8" ht="15" customHeight="1">
      <c r="B17" s="250" t="s">
        <v>404</v>
      </c>
      <c r="C17" s="250" t="s">
        <v>405</v>
      </c>
      <c r="D17" s="450">
        <v>7122540.6600000001</v>
      </c>
      <c r="E17" s="450">
        <v>0</v>
      </c>
      <c r="F17" s="451">
        <v>763280.88</v>
      </c>
      <c r="G17" s="459">
        <f t="shared" si="1"/>
        <v>-7885821.54</v>
      </c>
    </row>
    <row r="18" spans="2:8" ht="15" customHeight="1">
      <c r="B18" s="250" t="s">
        <v>406</v>
      </c>
      <c r="C18" s="250" t="s">
        <v>407</v>
      </c>
      <c r="D18" s="450">
        <v>2572709.4300000002</v>
      </c>
      <c r="E18" s="450">
        <v>0</v>
      </c>
      <c r="F18" s="451">
        <v>125594.89</v>
      </c>
      <c r="G18" s="459">
        <f t="shared" si="1"/>
        <v>-2698304.3200000003</v>
      </c>
    </row>
    <row r="19" spans="2:8" ht="15" customHeight="1">
      <c r="B19" s="250" t="s">
        <v>26</v>
      </c>
      <c r="C19" s="250" t="s">
        <v>27</v>
      </c>
      <c r="D19" s="450">
        <v>408559.99</v>
      </c>
      <c r="E19" s="450">
        <v>95766.06</v>
      </c>
      <c r="F19" s="451">
        <v>185579.36</v>
      </c>
      <c r="G19" s="459">
        <f t="shared" si="1"/>
        <v>-498373.29</v>
      </c>
    </row>
    <row r="20" spans="2:8" ht="15" customHeight="1">
      <c r="B20" s="250" t="s">
        <v>61</v>
      </c>
      <c r="C20" s="250" t="s">
        <v>62</v>
      </c>
      <c r="D20" s="450">
        <v>-2528019.7399999825</v>
      </c>
      <c r="E20" s="450"/>
      <c r="F20" s="451">
        <v>11282853.829999998</v>
      </c>
      <c r="G20" s="459">
        <f t="shared" si="1"/>
        <v>-8754834.0900000148</v>
      </c>
    </row>
    <row r="21" spans="2:8" ht="15" customHeight="1">
      <c r="B21" s="147" t="s">
        <v>63</v>
      </c>
      <c r="C21" s="201" t="s">
        <v>64</v>
      </c>
      <c r="D21" s="450">
        <v>27562707.159999996</v>
      </c>
      <c r="E21" s="450"/>
      <c r="F21" s="451"/>
      <c r="G21" s="459">
        <f t="shared" si="1"/>
        <v>-27562707.159999996</v>
      </c>
    </row>
    <row r="22" spans="2:8" ht="15" customHeight="1">
      <c r="B22" s="250" t="s">
        <v>429</v>
      </c>
      <c r="C22" s="250" t="s">
        <v>430</v>
      </c>
      <c r="D22" s="450"/>
      <c r="E22" s="450">
        <v>0</v>
      </c>
      <c r="F22" s="451">
        <v>3937610.57</v>
      </c>
      <c r="G22" s="459">
        <f t="shared" si="1"/>
        <v>-3937610.57</v>
      </c>
    </row>
    <row r="23" spans="2:8" ht="15" customHeight="1">
      <c r="B23" s="250" t="s">
        <v>30</v>
      </c>
      <c r="C23" s="250" t="s">
        <v>31</v>
      </c>
      <c r="D23" s="450"/>
      <c r="E23" s="450">
        <v>0</v>
      </c>
      <c r="F23" s="451">
        <v>11581843.9</v>
      </c>
      <c r="G23" s="459">
        <f t="shared" si="1"/>
        <v>-11581843.9</v>
      </c>
      <c r="H23" s="453">
        <f>SUM(G22:G23)</f>
        <v>-15519454.470000001</v>
      </c>
    </row>
    <row r="24" spans="2:8" ht="15" customHeight="1">
      <c r="B24" s="250" t="s">
        <v>36</v>
      </c>
      <c r="C24" s="250" t="s">
        <v>37</v>
      </c>
      <c r="D24" s="450"/>
      <c r="E24" s="450">
        <v>74257</v>
      </c>
      <c r="F24" s="451">
        <v>0</v>
      </c>
      <c r="G24" s="460">
        <f>SUM(E24)</f>
        <v>74257</v>
      </c>
    </row>
    <row r="25" spans="2:8" ht="15" customHeight="1">
      <c r="B25" s="250" t="s">
        <v>38</v>
      </c>
      <c r="C25" s="250" t="s">
        <v>39</v>
      </c>
      <c r="D25" s="450"/>
      <c r="E25" s="450">
        <v>885355.54</v>
      </c>
      <c r="F25" s="451">
        <v>0</v>
      </c>
      <c r="G25" s="461">
        <f t="shared" ref="G25:G41" si="2">SUM(E25)</f>
        <v>885355.54</v>
      </c>
    </row>
    <row r="26" spans="2:8" ht="15" customHeight="1">
      <c r="B26" s="250" t="s">
        <v>424</v>
      </c>
      <c r="C26" s="250" t="s">
        <v>425</v>
      </c>
      <c r="D26" s="450"/>
      <c r="E26" s="450">
        <v>763280.88</v>
      </c>
      <c r="F26" s="451">
        <v>0</v>
      </c>
      <c r="G26" s="462">
        <f t="shared" si="2"/>
        <v>763280.88</v>
      </c>
    </row>
    <row r="27" spans="2:8" ht="15" customHeight="1">
      <c r="B27" s="250" t="s">
        <v>40</v>
      </c>
      <c r="C27" s="250" t="s">
        <v>41</v>
      </c>
      <c r="D27" s="450"/>
      <c r="E27" s="450">
        <v>2444666.19</v>
      </c>
      <c r="F27" s="451">
        <v>0</v>
      </c>
      <c r="G27" s="460">
        <f t="shared" si="2"/>
        <v>2444666.19</v>
      </c>
    </row>
    <row r="28" spans="2:8" ht="15" customHeight="1">
      <c r="B28" s="250" t="s">
        <v>412</v>
      </c>
      <c r="C28" s="250" t="s">
        <v>42</v>
      </c>
      <c r="D28" s="450"/>
      <c r="E28" s="450">
        <v>11321.9</v>
      </c>
      <c r="F28" s="451">
        <v>0</v>
      </c>
      <c r="G28" s="463">
        <f t="shared" si="2"/>
        <v>11321.9</v>
      </c>
    </row>
    <row r="29" spans="2:8" ht="15" customHeight="1">
      <c r="B29" s="250" t="s">
        <v>43</v>
      </c>
      <c r="C29" s="250" t="s">
        <v>44</v>
      </c>
      <c r="D29" s="450"/>
      <c r="E29" s="450">
        <v>1119610.67</v>
      </c>
      <c r="F29" s="451">
        <v>0</v>
      </c>
      <c r="G29" s="464">
        <f t="shared" si="2"/>
        <v>1119610.67</v>
      </c>
    </row>
    <row r="30" spans="2:8" ht="15" customHeight="1">
      <c r="B30" s="250" t="s">
        <v>415</v>
      </c>
      <c r="C30" s="250" t="s">
        <v>416</v>
      </c>
      <c r="D30" s="450"/>
      <c r="E30" s="450">
        <v>156721.38</v>
      </c>
      <c r="F30" s="451">
        <v>0</v>
      </c>
      <c r="G30" s="462">
        <f t="shared" si="2"/>
        <v>156721.38</v>
      </c>
    </row>
    <row r="31" spans="2:8" ht="15" customHeight="1">
      <c r="B31" s="250" t="s">
        <v>417</v>
      </c>
      <c r="C31" s="250" t="s">
        <v>418</v>
      </c>
      <c r="D31" s="450"/>
      <c r="E31" s="450">
        <v>26337.21</v>
      </c>
      <c r="F31" s="451">
        <v>0</v>
      </c>
      <c r="G31" s="462">
        <f t="shared" si="2"/>
        <v>26337.21</v>
      </c>
    </row>
    <row r="32" spans="2:8" ht="15" customHeight="1">
      <c r="B32" s="250" t="s">
        <v>419</v>
      </c>
      <c r="C32" s="250" t="s">
        <v>420</v>
      </c>
      <c r="D32" s="450"/>
      <c r="E32" s="450">
        <v>156627.49</v>
      </c>
      <c r="F32" s="451">
        <v>0</v>
      </c>
      <c r="G32" s="462">
        <f t="shared" si="2"/>
        <v>156627.49</v>
      </c>
    </row>
    <row r="33" spans="2:8" ht="15" customHeight="1">
      <c r="B33" s="250" t="s">
        <v>423</v>
      </c>
      <c r="C33" s="250" t="s">
        <v>33</v>
      </c>
      <c r="D33" s="450"/>
      <c r="E33" s="450">
        <v>3220</v>
      </c>
      <c r="F33" s="451">
        <v>0</v>
      </c>
      <c r="G33" s="461">
        <f t="shared" si="2"/>
        <v>3220</v>
      </c>
    </row>
    <row r="34" spans="2:8" ht="15" customHeight="1">
      <c r="B34" s="250" t="s">
        <v>444</v>
      </c>
      <c r="C34" s="250" t="s">
        <v>445</v>
      </c>
      <c r="D34" s="450"/>
      <c r="E34" s="450">
        <v>257434.16</v>
      </c>
      <c r="F34" s="451">
        <v>0</v>
      </c>
      <c r="G34" s="462">
        <f t="shared" si="2"/>
        <v>257434.16</v>
      </c>
    </row>
    <row r="35" spans="2:8" ht="15" customHeight="1">
      <c r="B35" s="250" t="s">
        <v>46</v>
      </c>
      <c r="C35" s="250" t="s">
        <v>47</v>
      </c>
      <c r="D35" s="450"/>
      <c r="E35" s="450">
        <v>1175471.08</v>
      </c>
      <c r="F35" s="451">
        <v>0</v>
      </c>
      <c r="G35" s="460">
        <f t="shared" si="2"/>
        <v>1175471.08</v>
      </c>
    </row>
    <row r="36" spans="2:8" ht="15" customHeight="1">
      <c r="B36" s="250" t="s">
        <v>34</v>
      </c>
      <c r="C36" s="250" t="s">
        <v>35</v>
      </c>
      <c r="D36" s="450"/>
      <c r="E36" s="450">
        <v>125594.89</v>
      </c>
      <c r="F36" s="451">
        <v>0</v>
      </c>
      <c r="G36" s="462">
        <f t="shared" si="2"/>
        <v>125594.89</v>
      </c>
    </row>
    <row r="37" spans="2:8" ht="15" customHeight="1">
      <c r="B37" s="250" t="s">
        <v>471</v>
      </c>
      <c r="C37" s="250" t="s">
        <v>48</v>
      </c>
      <c r="D37" s="450"/>
      <c r="E37" s="450">
        <v>371567.07</v>
      </c>
      <c r="F37" s="451">
        <v>0</v>
      </c>
      <c r="G37" s="461">
        <f t="shared" si="2"/>
        <v>371567.07</v>
      </c>
      <c r="H37" s="453"/>
    </row>
    <row r="38" spans="2:8" ht="15" customHeight="1">
      <c r="B38" s="250" t="s">
        <v>443</v>
      </c>
      <c r="C38" s="250" t="s">
        <v>51</v>
      </c>
      <c r="D38" s="450"/>
      <c r="E38" s="450">
        <v>3000</v>
      </c>
      <c r="F38" s="451">
        <v>0</v>
      </c>
      <c r="G38" s="460">
        <f t="shared" si="2"/>
        <v>3000</v>
      </c>
      <c r="H38" s="453">
        <f>SUM(G38+G35+G27+G24)</f>
        <v>3697394.27</v>
      </c>
    </row>
    <row r="39" spans="2:8" ht="15" customHeight="1">
      <c r="B39" s="250" t="s">
        <v>426</v>
      </c>
      <c r="C39" s="250" t="s">
        <v>427</v>
      </c>
      <c r="D39" s="450"/>
      <c r="E39" s="450">
        <v>93477.21</v>
      </c>
      <c r="F39" s="451">
        <v>0</v>
      </c>
      <c r="G39" s="462">
        <f t="shared" si="2"/>
        <v>93477.21</v>
      </c>
    </row>
    <row r="40" spans="2:8" ht="15" customHeight="1">
      <c r="B40" s="250" t="s">
        <v>52</v>
      </c>
      <c r="C40" s="250" t="s">
        <v>53</v>
      </c>
      <c r="D40" s="450"/>
      <c r="E40" s="450">
        <v>1472862.71</v>
      </c>
      <c r="F40" s="451">
        <v>0</v>
      </c>
      <c r="G40" s="462">
        <f t="shared" si="2"/>
        <v>1472862.71</v>
      </c>
      <c r="H40" s="453">
        <f>SUM(G40+G36+G34+G32+G31+G30+G26+G39)</f>
        <v>3052335.9299999997</v>
      </c>
    </row>
    <row r="41" spans="2:8" ht="15" customHeight="1">
      <c r="B41" s="250" t="s">
        <v>432</v>
      </c>
      <c r="C41" s="250" t="s">
        <v>433</v>
      </c>
      <c r="D41" s="450"/>
      <c r="E41" s="450">
        <v>252300</v>
      </c>
      <c r="F41" s="451">
        <v>0</v>
      </c>
      <c r="G41" s="461">
        <f t="shared" si="2"/>
        <v>252300</v>
      </c>
      <c r="H41" s="453">
        <f>SUM(G41+G37+G33+G25)</f>
        <v>1512442.61</v>
      </c>
    </row>
    <row r="42" spans="2:8">
      <c r="B42" s="465" t="s">
        <v>57</v>
      </c>
      <c r="C42" s="465" t="s">
        <v>58</v>
      </c>
      <c r="D42" s="466"/>
      <c r="E42" s="466">
        <f>SUM(E7:E41)</f>
        <v>40102812.189999998</v>
      </c>
      <c r="F42" s="466">
        <f>SUM(F7:F41)</f>
        <v>40102812.189999998</v>
      </c>
      <c r="G42" s="446">
        <f>SUM(G7:G41)</f>
        <v>4.8894435167312622E-9</v>
      </c>
    </row>
    <row r="43" spans="2:8" ht="14.25" customHeight="1"/>
    <row r="44" spans="2:8" ht="14.25" customHeight="1"/>
    <row r="45" spans="2:8">
      <c r="E45" s="446">
        <f>E42-F42</f>
        <v>0</v>
      </c>
      <c r="G45" s="446">
        <f>SUM(G24:G41)</f>
        <v>9393105.379999999</v>
      </c>
    </row>
  </sheetData>
  <mergeCells count="3">
    <mergeCell ref="A2:G2"/>
    <mergeCell ref="A3:G3"/>
    <mergeCell ref="A4:G4"/>
  </mergeCells>
  <pageMargins left="0.78740157480314965" right="0.78740157480314965" top="0.78740157480314965" bottom="1.5354330708661419" header="0.78740157480314965" footer="0.78740157480314965"/>
  <pageSetup scale="85" orientation="landscape" horizontalDpi="4294967293" verticalDpi="300" r:id="rId1"/>
  <headerFooter alignWithMargins="0">
    <oddFooter>&amp;L&amp;"Segoe UI,Regular"&amp;10 Fecha y Hora de Impresion10/15/2025 10:06:47 AM &amp;R&amp;"Segoe UI,Regular"&amp;10 Pagina : 1 de 1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76"/>
  <sheetViews>
    <sheetView topLeftCell="C42" zoomScale="136" zoomScaleNormal="136" workbookViewId="0">
      <selection activeCell="J59" sqref="J59"/>
    </sheetView>
  </sheetViews>
  <sheetFormatPr baseColWidth="10" defaultColWidth="11.42578125" defaultRowHeight="15"/>
  <cols>
    <col min="1" max="1" width="7.5703125" style="115" hidden="1" customWidth="1"/>
    <col min="2" max="2" width="3.7109375" style="67" hidden="1" customWidth="1"/>
    <col min="3" max="3" width="4.28515625" style="67" customWidth="1"/>
    <col min="4" max="4" width="50" style="67" customWidth="1"/>
    <col min="5" max="5" width="19.140625" style="67" customWidth="1"/>
    <col min="6" max="6" width="13.140625" style="67" hidden="1" customWidth="1"/>
    <col min="7" max="7" width="18.42578125" style="67" customWidth="1"/>
    <col min="8" max="8" width="13.140625" style="66" bestFit="1" customWidth="1"/>
    <col min="9" max="9" width="28.7109375" style="66" customWidth="1"/>
    <col min="10" max="10" width="20.42578125" style="66" customWidth="1"/>
    <col min="11" max="16384" width="11.42578125" style="66"/>
  </cols>
  <sheetData>
    <row r="1" spans="1:10">
      <c r="C1" s="52"/>
      <c r="D1" s="52"/>
      <c r="E1" s="52"/>
      <c r="F1" s="52"/>
    </row>
    <row r="2" spans="1:10" ht="15.75">
      <c r="C2" s="481" t="s">
        <v>518</v>
      </c>
      <c r="D2" s="481"/>
      <c r="E2" s="481"/>
      <c r="F2" s="481"/>
      <c r="G2" s="481"/>
      <c r="H2" s="36"/>
    </row>
    <row r="3" spans="1:10" ht="15.75">
      <c r="C3" s="481" t="s">
        <v>66</v>
      </c>
      <c r="D3" s="481"/>
      <c r="E3" s="481"/>
      <c r="F3" s="481"/>
      <c r="G3" s="481"/>
      <c r="H3" s="36"/>
    </row>
    <row r="4" spans="1:10" ht="15.75">
      <c r="C4" s="481" t="s">
        <v>513</v>
      </c>
      <c r="D4" s="481"/>
      <c r="E4" s="481"/>
      <c r="F4" s="481"/>
      <c r="G4" s="481"/>
      <c r="H4" s="36"/>
      <c r="I4" s="36"/>
      <c r="J4" s="36"/>
    </row>
    <row r="5" spans="1:10" ht="15.75">
      <c r="C5" s="481" t="s">
        <v>2</v>
      </c>
      <c r="D5" s="481"/>
      <c r="E5" s="481"/>
      <c r="F5" s="481"/>
      <c r="G5" s="481"/>
      <c r="H5" s="36"/>
    </row>
    <row r="6" spans="1:10">
      <c r="C6" s="52"/>
      <c r="D6" s="117"/>
      <c r="E6" s="52"/>
      <c r="F6" s="52"/>
    </row>
    <row r="7" spans="1:10">
      <c r="A7" s="115" t="s">
        <v>67</v>
      </c>
      <c r="C7" s="120" t="s">
        <v>68</v>
      </c>
      <c r="D7" s="121"/>
      <c r="E7" s="135">
        <v>2026</v>
      </c>
      <c r="F7" s="122"/>
    </row>
    <row r="8" spans="1:10">
      <c r="C8" s="120" t="s">
        <v>69</v>
      </c>
      <c r="D8" s="121"/>
      <c r="E8" s="122"/>
      <c r="F8" s="122"/>
    </row>
    <row r="9" spans="1:10">
      <c r="A9" s="115" t="s">
        <v>70</v>
      </c>
      <c r="C9" s="52"/>
      <c r="D9" s="52" t="s">
        <v>71</v>
      </c>
      <c r="E9" s="138">
        <v>324335.93</v>
      </c>
      <c r="F9" s="123"/>
    </row>
    <row r="10" spans="1:10" customFormat="1">
      <c r="A10" s="136" t="s">
        <v>72</v>
      </c>
      <c r="B10" s="58"/>
      <c r="C10" s="137"/>
      <c r="D10" s="52" t="s">
        <v>73</v>
      </c>
      <c r="E10" s="138"/>
      <c r="F10" s="138"/>
      <c r="G10" s="58"/>
    </row>
    <row r="11" spans="1:10" customFormat="1">
      <c r="A11" s="136" t="s">
        <v>74</v>
      </c>
      <c r="B11" s="58"/>
      <c r="C11" s="137"/>
      <c r="D11" s="52" t="s">
        <v>75</v>
      </c>
      <c r="E11" s="138"/>
      <c r="F11" s="138"/>
      <c r="G11" s="58"/>
    </row>
    <row r="12" spans="1:10" customFormat="1">
      <c r="A12" s="136" t="s">
        <v>76</v>
      </c>
      <c r="B12" s="58"/>
      <c r="C12" s="137"/>
      <c r="D12" s="52" t="s">
        <v>77</v>
      </c>
      <c r="E12" s="138">
        <v>1334584.17</v>
      </c>
      <c r="F12" s="138"/>
      <c r="G12" s="58"/>
    </row>
    <row r="13" spans="1:10">
      <c r="A13" s="115" t="s">
        <v>78</v>
      </c>
      <c r="C13" s="52"/>
      <c r="D13" s="52" t="s">
        <v>79</v>
      </c>
      <c r="E13" s="152">
        <v>6605323.21</v>
      </c>
      <c r="F13" s="123"/>
      <c r="G13" s="139"/>
    </row>
    <row r="14" spans="1:10" customFormat="1">
      <c r="A14" s="136" t="s">
        <v>80</v>
      </c>
      <c r="B14" s="58"/>
      <c r="C14" s="137"/>
      <c r="D14" s="52" t="s">
        <v>81</v>
      </c>
      <c r="E14" s="138">
        <v>0</v>
      </c>
      <c r="F14" s="138"/>
      <c r="G14" s="58"/>
    </row>
    <row r="15" spans="1:10" customFormat="1">
      <c r="A15" s="136" t="s">
        <v>82</v>
      </c>
      <c r="B15" s="58"/>
      <c r="C15" s="137"/>
      <c r="D15" s="52" t="s">
        <v>83</v>
      </c>
      <c r="E15" s="140"/>
      <c r="F15" s="140"/>
      <c r="G15" s="58"/>
    </row>
    <row r="16" spans="1:10">
      <c r="C16" s="120" t="s">
        <v>84</v>
      </c>
      <c r="D16" s="52"/>
      <c r="E16" s="126">
        <f>SUM(E8:E15)</f>
        <v>8264243.3099999996</v>
      </c>
      <c r="F16" s="126">
        <f>SUM(F8:F15)</f>
        <v>0</v>
      </c>
    </row>
    <row r="17" spans="1:10">
      <c r="C17" s="120"/>
      <c r="D17" s="52"/>
      <c r="E17" s="141"/>
      <c r="F17" s="141"/>
    </row>
    <row r="18" spans="1:10">
      <c r="C18" s="120" t="s">
        <v>85</v>
      </c>
      <c r="D18" s="52"/>
      <c r="E18" s="123"/>
      <c r="F18" s="123"/>
    </row>
    <row r="19" spans="1:10" customFormat="1">
      <c r="A19" s="136" t="s">
        <v>86</v>
      </c>
      <c r="B19" s="58"/>
      <c r="C19" s="137"/>
      <c r="D19" s="52" t="s">
        <v>87</v>
      </c>
      <c r="E19" s="138">
        <v>0</v>
      </c>
      <c r="F19" s="138"/>
      <c r="G19" s="58"/>
    </row>
    <row r="20" spans="1:10" customFormat="1">
      <c r="A20" s="136" t="s">
        <v>88</v>
      </c>
      <c r="B20" s="58"/>
      <c r="C20" s="137"/>
      <c r="D20" s="52" t="s">
        <v>89</v>
      </c>
      <c r="E20" s="138"/>
      <c r="F20" s="138"/>
      <c r="G20" s="58"/>
    </row>
    <row r="21" spans="1:10" customFormat="1">
      <c r="A21" s="136" t="s">
        <v>90</v>
      </c>
      <c r="B21" s="58"/>
      <c r="C21" s="137"/>
      <c r="D21" s="52" t="s">
        <v>91</v>
      </c>
      <c r="E21" s="138"/>
      <c r="F21" s="138"/>
      <c r="G21" s="58"/>
    </row>
    <row r="22" spans="1:10" customFormat="1">
      <c r="A22" s="136" t="s">
        <v>92</v>
      </c>
      <c r="B22" s="58"/>
      <c r="C22" s="137"/>
      <c r="D22" s="52" t="s">
        <v>93</v>
      </c>
      <c r="E22" s="138">
        <v>0</v>
      </c>
      <c r="F22" s="138"/>
      <c r="G22" s="58"/>
    </row>
    <row r="23" spans="1:10">
      <c r="A23" s="115" t="s">
        <v>94</v>
      </c>
      <c r="C23" s="52"/>
      <c r="D23" s="52" t="s">
        <v>95</v>
      </c>
      <c r="E23" s="125">
        <v>35868593.899999999</v>
      </c>
      <c r="F23" s="123"/>
      <c r="J23" s="145"/>
    </row>
    <row r="24" spans="1:10">
      <c r="A24" s="115" t="s">
        <v>96</v>
      </c>
      <c r="C24" s="52"/>
      <c r="D24" s="52" t="s">
        <v>97</v>
      </c>
      <c r="E24" s="123"/>
      <c r="F24" s="123"/>
      <c r="G24" s="142"/>
      <c r="J24" s="145"/>
    </row>
    <row r="25" spans="1:10" customFormat="1">
      <c r="A25" s="136" t="s">
        <v>98</v>
      </c>
      <c r="B25" s="58"/>
      <c r="C25" s="137"/>
      <c r="D25" s="52" t="s">
        <v>99</v>
      </c>
      <c r="E25" s="138"/>
      <c r="F25" s="138"/>
      <c r="G25" s="67"/>
      <c r="J25" s="47"/>
    </row>
    <row r="26" spans="1:10">
      <c r="C26" s="120" t="s">
        <v>100</v>
      </c>
      <c r="D26" s="52"/>
      <c r="E26" s="126">
        <f>SUM(E19:E25)</f>
        <v>35868593.899999999</v>
      </c>
      <c r="F26" s="126">
        <f>SUM(F19:F25)</f>
        <v>0</v>
      </c>
      <c r="J26" s="145"/>
    </row>
    <row r="27" spans="1:10">
      <c r="C27" s="120"/>
      <c r="D27" s="52"/>
      <c r="E27" s="141"/>
      <c r="F27" s="141"/>
      <c r="J27" s="145"/>
    </row>
    <row r="28" spans="1:10">
      <c r="C28" s="120" t="s">
        <v>101</v>
      </c>
      <c r="D28" s="52"/>
      <c r="E28" s="128">
        <f>SUM(E26,E16)</f>
        <v>44132837.210000001</v>
      </c>
      <c r="F28" s="128">
        <f>SUM(F26,F16)</f>
        <v>0</v>
      </c>
      <c r="I28" s="146"/>
    </row>
    <row r="29" spans="1:10">
      <c r="C29" s="52"/>
      <c r="D29" s="52" t="s">
        <v>102</v>
      </c>
      <c r="E29" s="123"/>
      <c r="F29" s="123"/>
    </row>
    <row r="30" spans="1:10">
      <c r="C30" s="120" t="s">
        <v>103</v>
      </c>
      <c r="D30" s="52"/>
      <c r="E30" s="123"/>
      <c r="F30" s="123"/>
    </row>
    <row r="31" spans="1:10">
      <c r="C31" s="120" t="s">
        <v>104</v>
      </c>
      <c r="D31" s="52"/>
      <c r="E31" s="124"/>
      <c r="F31" s="124"/>
    </row>
    <row r="32" spans="1:10" customFormat="1">
      <c r="A32" s="136" t="s">
        <v>105</v>
      </c>
      <c r="B32" s="58"/>
      <c r="C32" s="137"/>
      <c r="D32" s="52" t="s">
        <v>106</v>
      </c>
      <c r="E32" s="138">
        <v>0</v>
      </c>
      <c r="F32" s="138"/>
      <c r="G32" s="58"/>
    </row>
    <row r="33" spans="1:7">
      <c r="A33" s="115" t="s">
        <v>107</v>
      </c>
      <c r="C33" s="52"/>
      <c r="D33" s="52" t="s">
        <v>108</v>
      </c>
      <c r="E33" s="69">
        <v>15374682.17</v>
      </c>
      <c r="F33" s="123"/>
      <c r="G33" s="69"/>
    </row>
    <row r="34" spans="1:7" customFormat="1">
      <c r="A34" s="136" t="s">
        <v>109</v>
      </c>
      <c r="B34" s="58"/>
      <c r="C34" s="137"/>
      <c r="D34" s="52" t="s">
        <v>110</v>
      </c>
      <c r="E34" s="76"/>
      <c r="F34" s="138"/>
      <c r="G34" s="58"/>
    </row>
    <row r="35" spans="1:7" customFormat="1">
      <c r="A35" s="136" t="s">
        <v>111</v>
      </c>
      <c r="B35" s="58"/>
      <c r="C35" s="137"/>
      <c r="D35" s="52" t="s">
        <v>112</v>
      </c>
      <c r="E35" s="76"/>
      <c r="F35" s="138"/>
      <c r="G35" s="58"/>
    </row>
    <row r="36" spans="1:7" customFormat="1">
      <c r="A36" s="136" t="s">
        <v>113</v>
      </c>
      <c r="B36" s="58"/>
      <c r="C36" s="137"/>
      <c r="D36" s="52" t="s">
        <v>114</v>
      </c>
      <c r="E36" s="76">
        <v>32334</v>
      </c>
      <c r="F36" s="138"/>
      <c r="G36" s="58"/>
    </row>
    <row r="37" spans="1:7" customFormat="1">
      <c r="A37" s="136" t="s">
        <v>115</v>
      </c>
      <c r="B37" s="58"/>
      <c r="C37" s="137"/>
      <c r="D37" s="52" t="s">
        <v>116</v>
      </c>
      <c r="E37" s="76">
        <v>32334.400000000001</v>
      </c>
      <c r="F37" s="138"/>
      <c r="G37" s="58"/>
    </row>
    <row r="38" spans="1:7" customFormat="1">
      <c r="A38" s="136" t="s">
        <v>117</v>
      </c>
      <c r="B38" s="58"/>
      <c r="C38" s="137"/>
      <c r="D38" s="52" t="s">
        <v>118</v>
      </c>
      <c r="E38" s="138">
        <v>12640</v>
      </c>
      <c r="F38" s="138"/>
      <c r="G38" s="58"/>
    </row>
    <row r="39" spans="1:7" customFormat="1">
      <c r="A39" s="136" t="s">
        <v>119</v>
      </c>
      <c r="B39" s="58"/>
      <c r="C39" s="137"/>
      <c r="D39" s="52" t="s">
        <v>120</v>
      </c>
      <c r="E39" s="138"/>
      <c r="F39" s="138"/>
      <c r="G39" s="58"/>
    </row>
    <row r="40" spans="1:7" customFormat="1">
      <c r="A40" s="136" t="s">
        <v>121</v>
      </c>
      <c r="B40" s="58"/>
      <c r="C40" s="137"/>
      <c r="D40" s="52" t="s">
        <v>122</v>
      </c>
      <c r="E40" s="140"/>
      <c r="F40" s="138"/>
      <c r="G40" s="58"/>
    </row>
    <row r="41" spans="1:7">
      <c r="C41" s="120" t="s">
        <v>123</v>
      </c>
      <c r="D41" s="52"/>
      <c r="E41" s="141">
        <f>SUM(E32:E40)</f>
        <v>15451990.57</v>
      </c>
      <c r="F41" s="141">
        <f>SUM(F32:F40)</f>
        <v>0</v>
      </c>
      <c r="G41" s="69"/>
    </row>
    <row r="42" spans="1:7">
      <c r="C42" s="120"/>
      <c r="D42" s="52"/>
      <c r="E42" s="141"/>
      <c r="F42" s="123"/>
    </row>
    <row r="43" spans="1:7" customFormat="1">
      <c r="A43" s="136"/>
      <c r="B43" s="58"/>
      <c r="C43" s="143" t="s">
        <v>124</v>
      </c>
      <c r="D43" s="137"/>
      <c r="E43" s="138"/>
      <c r="F43" s="138"/>
      <c r="G43" s="58"/>
    </row>
    <row r="44" spans="1:7" customFormat="1">
      <c r="A44" s="136" t="s">
        <v>125</v>
      </c>
      <c r="B44" s="58"/>
      <c r="C44" s="137"/>
      <c r="D44" s="52" t="s">
        <v>126</v>
      </c>
      <c r="E44" s="69"/>
      <c r="F44" s="138"/>
      <c r="G44" s="58"/>
    </row>
    <row r="45" spans="1:7" customFormat="1">
      <c r="A45" s="136" t="s">
        <v>127</v>
      </c>
      <c r="B45" s="58"/>
      <c r="C45" s="137"/>
      <c r="D45" s="52" t="s">
        <v>128</v>
      </c>
      <c r="E45" s="138"/>
      <c r="F45" s="138"/>
      <c r="G45" s="58"/>
    </row>
    <row r="46" spans="1:7" customFormat="1">
      <c r="A46" s="136" t="s">
        <v>129</v>
      </c>
      <c r="B46" s="58"/>
      <c r="C46" s="137"/>
      <c r="D46" s="52" t="s">
        <v>130</v>
      </c>
      <c r="E46" s="138"/>
      <c r="F46" s="138"/>
      <c r="G46" s="58"/>
    </row>
    <row r="47" spans="1:7" customFormat="1">
      <c r="A47" s="136" t="s">
        <v>131</v>
      </c>
      <c r="B47" s="58"/>
      <c r="C47" s="137"/>
      <c r="D47" s="52" t="s">
        <v>132</v>
      </c>
      <c r="E47" s="76"/>
      <c r="F47" s="138"/>
      <c r="G47" s="58"/>
    </row>
    <row r="48" spans="1:7" customFormat="1">
      <c r="A48" s="136" t="s">
        <v>133</v>
      </c>
      <c r="B48" s="58"/>
      <c r="C48" s="137"/>
      <c r="D48" s="52" t="s">
        <v>134</v>
      </c>
      <c r="E48" s="140"/>
      <c r="F48" s="138"/>
      <c r="G48" s="58"/>
    </row>
    <row r="49" spans="1:8" customFormat="1">
      <c r="A49" s="136" t="s">
        <v>135</v>
      </c>
      <c r="B49" s="58"/>
      <c r="C49" s="137"/>
      <c r="D49" s="52" t="s">
        <v>136</v>
      </c>
      <c r="E49" s="138"/>
      <c r="F49" s="138"/>
      <c r="G49" s="58"/>
    </row>
    <row r="50" spans="1:8" customFormat="1" ht="16.5" customHeight="1">
      <c r="A50" s="136"/>
      <c r="B50" s="58"/>
      <c r="C50" s="143" t="s">
        <v>137</v>
      </c>
      <c r="D50" s="137"/>
      <c r="E50" s="126">
        <f>+E44+E48</f>
        <v>0</v>
      </c>
      <c r="F50" s="123"/>
      <c r="G50" s="58"/>
    </row>
    <row r="51" spans="1:8">
      <c r="C51" s="120" t="s">
        <v>138</v>
      </c>
      <c r="D51" s="52"/>
      <c r="E51" s="141">
        <f>+E41+E50</f>
        <v>15451990.57</v>
      </c>
      <c r="F51" s="126">
        <f>SUM(F41,F50)</f>
        <v>0</v>
      </c>
    </row>
    <row r="52" spans="1:8">
      <c r="C52" s="120"/>
      <c r="D52" s="52"/>
      <c r="E52" s="123"/>
      <c r="F52" s="123"/>
    </row>
    <row r="53" spans="1:8">
      <c r="C53" s="120" t="s">
        <v>139</v>
      </c>
      <c r="D53" s="52"/>
      <c r="E53" s="123"/>
      <c r="F53" s="123"/>
    </row>
    <row r="54" spans="1:8" customFormat="1">
      <c r="A54" s="136" t="s">
        <v>140</v>
      </c>
      <c r="B54" s="58"/>
      <c r="C54" s="143"/>
      <c r="D54" s="52" t="s">
        <v>141</v>
      </c>
      <c r="E54" s="138">
        <v>42504738.740000002</v>
      </c>
      <c r="F54" s="138"/>
      <c r="G54" s="76"/>
    </row>
    <row r="55" spans="1:8" customFormat="1">
      <c r="A55" s="136" t="s">
        <v>142</v>
      </c>
      <c r="B55" s="58"/>
      <c r="C55" s="137"/>
      <c r="D55" s="52" t="s">
        <v>143</v>
      </c>
      <c r="E55" s="138">
        <v>0</v>
      </c>
      <c r="F55" s="138"/>
      <c r="G55" s="58"/>
    </row>
    <row r="56" spans="1:8">
      <c r="A56" s="115" t="s">
        <v>144</v>
      </c>
      <c r="C56" s="52"/>
      <c r="D56" s="52" t="s">
        <v>145</v>
      </c>
      <c r="E56" s="123">
        <v>37074438</v>
      </c>
      <c r="F56" s="123"/>
    </row>
    <row r="57" spans="1:8">
      <c r="A57" s="115" t="s">
        <v>146</v>
      </c>
      <c r="C57" s="52"/>
      <c r="D57" s="52" t="s">
        <v>147</v>
      </c>
      <c r="E57" s="123"/>
      <c r="F57" s="125"/>
      <c r="G57" s="69"/>
    </row>
    <row r="58" spans="1:8" customFormat="1">
      <c r="A58" s="136" t="s">
        <v>148</v>
      </c>
      <c r="B58" s="58"/>
      <c r="C58" s="137"/>
      <c r="D58" s="52" t="s">
        <v>149</v>
      </c>
      <c r="E58" s="123"/>
      <c r="F58" s="123"/>
      <c r="G58" s="58"/>
      <c r="H58" s="203"/>
    </row>
    <row r="59" spans="1:8">
      <c r="C59" s="120" t="s">
        <v>150</v>
      </c>
      <c r="D59" s="52"/>
      <c r="E59" s="126">
        <v>28680846</v>
      </c>
      <c r="F59" s="126"/>
    </row>
    <row r="60" spans="1:8">
      <c r="C60" s="120"/>
      <c r="D60" s="52"/>
      <c r="E60" s="122"/>
      <c r="F60" s="122"/>
    </row>
    <row r="61" spans="1:8">
      <c r="C61" s="120" t="s">
        <v>151</v>
      </c>
      <c r="D61" s="52"/>
      <c r="E61" s="128">
        <f>+E59+E41</f>
        <v>44132836.57</v>
      </c>
      <c r="F61" s="128">
        <f>+F51+F59</f>
        <v>0</v>
      </c>
      <c r="G61" s="91"/>
      <c r="H61" s="204"/>
    </row>
    <row r="62" spans="1:8">
      <c r="C62" s="120"/>
      <c r="D62" s="52"/>
      <c r="E62" s="141"/>
      <c r="F62" s="141"/>
      <c r="G62" s="91"/>
    </row>
    <row r="63" spans="1:8">
      <c r="E63" s="144"/>
      <c r="F63" s="69"/>
    </row>
    <row r="65" spans="4:11">
      <c r="D65" s="170"/>
      <c r="G65" s="170"/>
      <c r="H65" s="131"/>
    </row>
    <row r="66" spans="4:11" ht="15.75">
      <c r="D66" s="130" t="s">
        <v>505</v>
      </c>
      <c r="E66" s="53"/>
      <c r="G66" s="483" t="s">
        <v>509</v>
      </c>
      <c r="H66" s="483"/>
    </row>
    <row r="67" spans="4:11">
      <c r="E67" s="69"/>
    </row>
    <row r="71" spans="4:11">
      <c r="G71" s="170"/>
      <c r="H71" s="131"/>
      <c r="K71" s="204"/>
    </row>
    <row r="72" spans="4:11">
      <c r="D72" s="171" t="s">
        <v>508</v>
      </c>
      <c r="G72" s="483" t="s">
        <v>411</v>
      </c>
      <c r="H72" s="483"/>
    </row>
    <row r="76" spans="4:11">
      <c r="H76" s="204">
        <f>SUM(E56:E57)</f>
        <v>37074438</v>
      </c>
    </row>
  </sheetData>
  <mergeCells count="6">
    <mergeCell ref="G72:H72"/>
    <mergeCell ref="C4:G4"/>
    <mergeCell ref="G66:H66"/>
    <mergeCell ref="C5:G5"/>
    <mergeCell ref="C2:G2"/>
    <mergeCell ref="C3:G3"/>
  </mergeCells>
  <pageMargins left="0.70866141732283505" right="0.70866141732283505" top="0.196850393700787" bottom="0" header="0.31496062992126" footer="0.31496062992126"/>
  <pageSetup scale="70" orientation="portrait" r:id="rId1"/>
  <ignoredErrors>
    <ignoredError sqref="E16" formulaRange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46"/>
  <sheetViews>
    <sheetView topLeftCell="B1" zoomScale="141" zoomScaleNormal="141" workbookViewId="0">
      <selection activeCell="D21" sqref="D21"/>
    </sheetView>
  </sheetViews>
  <sheetFormatPr baseColWidth="10" defaultColWidth="11.42578125" defaultRowHeight="15"/>
  <cols>
    <col min="1" max="1" width="5.42578125" style="115" hidden="1" customWidth="1"/>
    <col min="2" max="3" width="4.28515625" style="67" customWidth="1"/>
    <col min="4" max="4" width="50" style="67" customWidth="1"/>
    <col min="5" max="5" width="1.7109375" style="67" customWidth="1"/>
    <col min="6" max="6" width="16.85546875" style="67" customWidth="1"/>
    <col min="7" max="7" width="6.42578125" style="67" customWidth="1"/>
    <col min="8" max="8" width="14.42578125" style="67" hidden="1" customWidth="1"/>
    <col min="9" max="9" width="19.85546875" style="67" customWidth="1"/>
    <col min="10" max="10" width="14.85546875" style="67" customWidth="1"/>
    <col min="11" max="12" width="11.42578125" style="67"/>
    <col min="13" max="16384" width="11.42578125" style="66"/>
  </cols>
  <sheetData>
    <row r="1" spans="1:10">
      <c r="A1" s="116"/>
      <c r="B1" s="52"/>
      <c r="C1" s="52"/>
      <c r="D1" s="52"/>
      <c r="E1" s="52"/>
      <c r="F1" s="52"/>
      <c r="G1" s="52"/>
      <c r="H1" s="52"/>
    </row>
    <row r="2" spans="1:10" ht="15.75">
      <c r="A2" s="116"/>
      <c r="B2" s="52"/>
      <c r="C2" s="481" t="s">
        <v>518</v>
      </c>
      <c r="D2" s="481"/>
      <c r="E2" s="481"/>
      <c r="F2" s="481"/>
      <c r="G2" s="481"/>
      <c r="H2" s="481"/>
    </row>
    <row r="3" spans="1:10" ht="15.75">
      <c r="A3" s="116"/>
      <c r="B3" s="481" t="s">
        <v>153</v>
      </c>
      <c r="C3" s="481"/>
      <c r="D3" s="481"/>
      <c r="E3" s="481"/>
      <c r="F3" s="481"/>
      <c r="G3" s="481"/>
      <c r="H3" s="481"/>
    </row>
    <row r="4" spans="1:10" ht="15.75">
      <c r="A4" s="116"/>
      <c r="B4" s="481" t="s">
        <v>512</v>
      </c>
      <c r="C4" s="481"/>
      <c r="D4" s="481"/>
      <c r="E4" s="481"/>
      <c r="F4" s="481"/>
      <c r="G4" s="481"/>
      <c r="H4" s="481"/>
    </row>
    <row r="5" spans="1:10" ht="15.75">
      <c r="A5" s="116"/>
      <c r="B5" s="481" t="s">
        <v>2</v>
      </c>
      <c r="C5" s="481"/>
      <c r="D5" s="481"/>
      <c r="E5" s="481"/>
      <c r="F5" s="481"/>
      <c r="G5" s="481"/>
      <c r="H5" s="481"/>
    </row>
    <row r="6" spans="1:10">
      <c r="A6" s="116"/>
      <c r="B6" s="52"/>
      <c r="C6" s="52"/>
      <c r="D6" s="52"/>
      <c r="E6" s="52"/>
      <c r="F6" s="118"/>
      <c r="G6" s="119"/>
      <c r="H6" s="118">
        <f>+[2]ESF!H7</f>
        <v>2016</v>
      </c>
    </row>
    <row r="7" spans="1:10">
      <c r="A7" s="116"/>
      <c r="B7" s="52"/>
      <c r="C7" s="120" t="s">
        <v>154</v>
      </c>
      <c r="D7" s="121"/>
      <c r="E7" s="121"/>
      <c r="F7" s="118">
        <v>2026</v>
      </c>
      <c r="G7" s="122"/>
      <c r="H7" s="122"/>
      <c r="J7" s="69"/>
    </row>
    <row r="8" spans="1:10">
      <c r="A8" s="116" t="s">
        <v>155</v>
      </c>
      <c r="B8" s="52"/>
      <c r="C8" s="52"/>
      <c r="D8" s="52" t="s">
        <v>156</v>
      </c>
      <c r="E8" s="52"/>
      <c r="F8" s="123"/>
      <c r="G8" s="124"/>
      <c r="H8" s="123"/>
      <c r="J8" s="69"/>
    </row>
    <row r="9" spans="1:10">
      <c r="A9" s="116" t="s">
        <v>157</v>
      </c>
      <c r="B9" s="52"/>
      <c r="C9" s="52"/>
      <c r="D9" s="52" t="s">
        <v>158</v>
      </c>
      <c r="E9" s="52"/>
      <c r="F9" s="123">
        <v>324335.93</v>
      </c>
      <c r="G9" s="124"/>
      <c r="H9" s="123"/>
      <c r="J9" s="416"/>
    </row>
    <row r="10" spans="1:10">
      <c r="A10" s="116" t="s">
        <v>159</v>
      </c>
      <c r="B10" s="52"/>
      <c r="C10" s="52"/>
      <c r="D10" s="52" t="s">
        <v>160</v>
      </c>
      <c r="E10" s="52"/>
      <c r="F10" s="123"/>
      <c r="G10" s="124"/>
      <c r="H10" s="123"/>
      <c r="J10" s="69"/>
    </row>
    <row r="11" spans="1:10">
      <c r="A11" s="116" t="s">
        <v>161</v>
      </c>
      <c r="B11" s="52"/>
      <c r="C11" s="52"/>
      <c r="D11" s="52" t="s">
        <v>162</v>
      </c>
      <c r="E11" s="52"/>
      <c r="F11" s="125"/>
      <c r="G11" s="124"/>
      <c r="H11" s="123"/>
      <c r="J11" s="69"/>
    </row>
    <row r="12" spans="1:10">
      <c r="A12" s="116"/>
      <c r="B12" s="52"/>
      <c r="C12" s="120" t="s">
        <v>163</v>
      </c>
      <c r="D12" s="52"/>
      <c r="E12" s="52"/>
      <c r="F12" s="126">
        <f>SUM(F8:F11)</f>
        <v>324335.93</v>
      </c>
      <c r="G12" s="124"/>
      <c r="H12" s="126">
        <f>SUM(H8:H11)</f>
        <v>0</v>
      </c>
      <c r="J12" s="69"/>
    </row>
    <row r="13" spans="1:10">
      <c r="A13" s="116"/>
      <c r="B13" s="52"/>
      <c r="C13" s="52"/>
      <c r="D13" s="52" t="s">
        <v>102</v>
      </c>
      <c r="E13" s="52"/>
      <c r="F13" s="123"/>
      <c r="G13" s="123"/>
      <c r="H13" s="123"/>
    </row>
    <row r="14" spans="1:10">
      <c r="A14" s="116"/>
      <c r="B14" s="52"/>
      <c r="C14" s="120" t="s">
        <v>164</v>
      </c>
      <c r="D14" s="52"/>
      <c r="E14" s="52"/>
      <c r="F14" s="124"/>
      <c r="G14" s="124"/>
      <c r="H14" s="124"/>
      <c r="J14" s="69"/>
    </row>
    <row r="15" spans="1:10">
      <c r="A15" s="116" t="s">
        <v>165</v>
      </c>
      <c r="B15" s="52"/>
      <c r="C15" s="52"/>
      <c r="D15" s="52" t="s">
        <v>166</v>
      </c>
      <c r="E15" s="52"/>
      <c r="F15" s="69">
        <v>12640</v>
      </c>
      <c r="G15" s="123"/>
      <c r="H15" s="123"/>
      <c r="J15" s="419"/>
    </row>
    <row r="16" spans="1:10">
      <c r="A16" s="116" t="s">
        <v>167</v>
      </c>
      <c r="B16" s="52"/>
      <c r="C16" s="52"/>
      <c r="D16" s="52" t="s">
        <v>168</v>
      </c>
      <c r="E16" s="52"/>
      <c r="F16" s="69"/>
      <c r="G16" s="124"/>
      <c r="H16" s="123"/>
      <c r="J16" s="69"/>
    </row>
    <row r="17" spans="1:13">
      <c r="A17" s="116" t="s">
        <v>169</v>
      </c>
      <c r="B17" s="52"/>
      <c r="C17" s="52"/>
      <c r="D17" s="52" t="s">
        <v>170</v>
      </c>
      <c r="E17" s="52"/>
      <c r="F17" s="69">
        <v>876751.9</v>
      </c>
      <c r="G17" s="124"/>
      <c r="H17" s="123"/>
      <c r="J17" s="419"/>
      <c r="K17" s="133"/>
      <c r="M17" s="134"/>
    </row>
    <row r="18" spans="1:13">
      <c r="A18" s="116" t="s">
        <v>171</v>
      </c>
      <c r="B18" s="52"/>
      <c r="C18" s="52"/>
      <c r="D18" s="52" t="s">
        <v>172</v>
      </c>
      <c r="E18" s="52"/>
      <c r="F18" s="69"/>
      <c r="G18" s="124"/>
      <c r="H18" s="123"/>
      <c r="J18" s="246"/>
    </row>
    <row r="19" spans="1:13">
      <c r="A19" s="116" t="s">
        <v>173</v>
      </c>
      <c r="B19" s="52"/>
      <c r="C19" s="52"/>
      <c r="D19" s="52" t="s">
        <v>174</v>
      </c>
      <c r="E19" s="52"/>
      <c r="F19" s="69">
        <v>36193596.899999999</v>
      </c>
      <c r="G19" s="124"/>
      <c r="H19" s="123"/>
      <c r="J19" s="69"/>
    </row>
    <row r="20" spans="1:13">
      <c r="A20" s="116" t="s">
        <v>175</v>
      </c>
      <c r="B20" s="52"/>
      <c r="C20" s="52"/>
      <c r="D20" s="52" t="s">
        <v>176</v>
      </c>
      <c r="E20" s="52"/>
      <c r="F20" s="69">
        <v>313368.7</v>
      </c>
      <c r="G20" s="124"/>
      <c r="H20" s="125"/>
      <c r="I20" s="69"/>
      <c r="J20" s="69"/>
      <c r="K20" s="133"/>
      <c r="M20" s="134"/>
    </row>
    <row r="21" spans="1:13">
      <c r="A21" s="116" t="s">
        <v>177</v>
      </c>
      <c r="B21" s="52"/>
      <c r="C21" s="52"/>
      <c r="D21" s="52" t="s">
        <v>178</v>
      </c>
      <c r="E21" s="52"/>
      <c r="F21" s="152">
        <v>2416</v>
      </c>
      <c r="G21" s="124"/>
      <c r="H21" s="123" t="e">
        <f>SUMIF([2]BC!B:B,[2]ERF!A22,[2]BC!G:G)</f>
        <v>#VALUE!</v>
      </c>
      <c r="J21" s="69"/>
    </row>
    <row r="22" spans="1:13">
      <c r="A22" s="116"/>
      <c r="B22" s="52"/>
      <c r="C22" s="120" t="s">
        <v>179</v>
      </c>
      <c r="D22" s="52"/>
      <c r="E22" s="52"/>
      <c r="F22" s="126">
        <f>SUM(F15:F21)</f>
        <v>37398773.5</v>
      </c>
      <c r="G22" s="124"/>
      <c r="H22" s="126" t="e">
        <f>SUM(H15:H21)</f>
        <v>#VALUE!</v>
      </c>
      <c r="I22" s="69"/>
      <c r="J22" s="69"/>
    </row>
    <row r="23" spans="1:13">
      <c r="A23" s="116"/>
      <c r="B23" s="52"/>
      <c r="C23" s="127"/>
      <c r="D23" s="52"/>
      <c r="E23" s="52"/>
      <c r="F23" s="123"/>
      <c r="G23" s="123"/>
      <c r="H23" s="123"/>
      <c r="J23" s="69"/>
    </row>
    <row r="24" spans="1:13">
      <c r="A24" s="116" t="s">
        <v>180</v>
      </c>
      <c r="B24" s="52"/>
      <c r="C24" s="52"/>
      <c r="D24" s="52" t="s">
        <v>181</v>
      </c>
      <c r="E24" s="52"/>
      <c r="F24" s="123">
        <v>0</v>
      </c>
      <c r="G24" s="124"/>
      <c r="H24" s="123">
        <v>0</v>
      </c>
      <c r="J24" s="69"/>
    </row>
    <row r="25" spans="1:13">
      <c r="A25" s="116"/>
      <c r="B25" s="52"/>
      <c r="C25" s="52"/>
      <c r="D25" s="52"/>
      <c r="E25" s="52"/>
      <c r="F25" s="123"/>
      <c r="G25" s="124"/>
      <c r="H25" s="123"/>
      <c r="J25" s="69"/>
    </row>
    <row r="26" spans="1:13">
      <c r="A26" s="116" t="s">
        <v>182</v>
      </c>
      <c r="B26" s="52"/>
      <c r="C26" s="52"/>
      <c r="D26" s="52" t="s">
        <v>183</v>
      </c>
      <c r="E26" s="52"/>
      <c r="F26" s="123">
        <v>0</v>
      </c>
      <c r="G26" s="124"/>
      <c r="H26" s="123">
        <v>0</v>
      </c>
      <c r="J26" s="69"/>
    </row>
    <row r="27" spans="1:13">
      <c r="A27" s="116"/>
      <c r="B27" s="52"/>
      <c r="C27" s="52"/>
      <c r="D27" s="52"/>
      <c r="E27" s="52"/>
      <c r="F27" s="123"/>
      <c r="G27" s="124"/>
      <c r="H27" s="123"/>
    </row>
    <row r="28" spans="1:13">
      <c r="A28" s="116"/>
      <c r="B28" s="52"/>
      <c r="C28" s="120" t="s">
        <v>145</v>
      </c>
      <c r="D28" s="52"/>
      <c r="E28" s="52"/>
      <c r="F28" s="128">
        <f>+F12-F22+F24+F26</f>
        <v>-37074437.57</v>
      </c>
      <c r="G28" s="124"/>
      <c r="H28" s="128" t="e">
        <f>+H12-H22+H24+H26</f>
        <v>#VALUE!</v>
      </c>
      <c r="J28" s="69"/>
    </row>
    <row r="29" spans="1:13">
      <c r="A29" s="116"/>
      <c r="B29" s="52"/>
      <c r="C29" s="120"/>
      <c r="D29" s="52"/>
      <c r="E29" s="52"/>
      <c r="F29" s="123"/>
      <c r="G29" s="123"/>
      <c r="H29" s="123"/>
    </row>
    <row r="30" spans="1:13">
      <c r="A30" s="116"/>
      <c r="B30" s="52"/>
      <c r="C30" s="127" t="s">
        <v>184</v>
      </c>
      <c r="D30" s="52"/>
      <c r="E30" s="52"/>
      <c r="F30" s="123"/>
      <c r="G30" s="123"/>
      <c r="H30" s="123"/>
      <c r="J30" s="69"/>
    </row>
    <row r="31" spans="1:13">
      <c r="A31" s="116" t="s">
        <v>185</v>
      </c>
      <c r="B31" s="52"/>
      <c r="C31" s="120"/>
      <c r="D31" s="52" t="s">
        <v>186</v>
      </c>
      <c r="E31" s="52"/>
      <c r="F31" s="123">
        <v>0</v>
      </c>
      <c r="G31" s="124"/>
      <c r="H31" s="123">
        <v>0</v>
      </c>
      <c r="J31" s="69"/>
    </row>
    <row r="32" spans="1:13">
      <c r="A32" s="116" t="s">
        <v>187</v>
      </c>
      <c r="B32" s="52"/>
      <c r="C32" s="52"/>
      <c r="D32" s="52" t="s">
        <v>188</v>
      </c>
      <c r="E32" s="52"/>
      <c r="F32" s="125">
        <v>0</v>
      </c>
      <c r="G32" s="124"/>
      <c r="H32" s="125">
        <v>0</v>
      </c>
      <c r="J32" s="69"/>
    </row>
    <row r="33" spans="1:10">
      <c r="A33" s="116"/>
      <c r="B33" s="52"/>
      <c r="C33" s="120"/>
      <c r="D33" s="52"/>
      <c r="E33" s="52"/>
      <c r="F33" s="128">
        <f>SUM(F31:F32)</f>
        <v>0</v>
      </c>
      <c r="G33" s="129"/>
      <c r="H33" s="128">
        <f>SUM(H31:H32)</f>
        <v>0</v>
      </c>
      <c r="J33" s="69"/>
    </row>
    <row r="34" spans="1:10">
      <c r="A34" s="116"/>
      <c r="B34" s="52"/>
      <c r="C34" s="120"/>
      <c r="D34" s="52"/>
      <c r="E34" s="52"/>
      <c r="F34" s="123"/>
      <c r="G34" s="123"/>
      <c r="H34" s="123"/>
    </row>
    <row r="35" spans="1:10">
      <c r="D35" s="170"/>
      <c r="H35" s="131"/>
    </row>
    <row r="36" spans="1:10" ht="15.75">
      <c r="D36" s="130" t="s">
        <v>506</v>
      </c>
      <c r="E36" s="53"/>
      <c r="G36" s="483"/>
      <c r="H36" s="483"/>
    </row>
    <row r="37" spans="1:10">
      <c r="E37" s="69"/>
      <c r="H37" s="66"/>
    </row>
    <row r="38" spans="1:10">
      <c r="H38" s="131"/>
    </row>
    <row r="39" spans="1:10">
      <c r="D39" s="171" t="s">
        <v>507</v>
      </c>
      <c r="G39" s="483"/>
      <c r="H39" s="483"/>
    </row>
    <row r="40" spans="1:10">
      <c r="H40" s="66"/>
    </row>
    <row r="41" spans="1:10">
      <c r="D41" s="132"/>
      <c r="E41" s="484"/>
      <c r="F41" s="484"/>
      <c r="G41" s="484"/>
      <c r="H41" s="484"/>
    </row>
    <row r="42" spans="1:10">
      <c r="D42" s="170"/>
      <c r="E42" s="131"/>
      <c r="H42" s="66"/>
    </row>
    <row r="43" spans="1:10">
      <c r="D43" s="483" t="s">
        <v>509</v>
      </c>
      <c r="E43" s="483"/>
    </row>
    <row r="44" spans="1:10">
      <c r="E44" s="66"/>
    </row>
    <row r="45" spans="1:10">
      <c r="D45" s="170"/>
      <c r="E45" s="131"/>
    </row>
    <row r="46" spans="1:10">
      <c r="D46" s="483" t="s">
        <v>411</v>
      </c>
      <c r="E46" s="483"/>
    </row>
  </sheetData>
  <mergeCells count="9">
    <mergeCell ref="D43:E43"/>
    <mergeCell ref="D46:E46"/>
    <mergeCell ref="E41:H41"/>
    <mergeCell ref="C2:H2"/>
    <mergeCell ref="B3:H3"/>
    <mergeCell ref="B4:H4"/>
    <mergeCell ref="B5:H5"/>
    <mergeCell ref="G36:H36"/>
    <mergeCell ref="G39:H39"/>
  </mergeCells>
  <pageMargins left="0.7" right="0.7" top="0.75" bottom="0.75" header="0.3" footer="0.3"/>
  <pageSetup orientation="portrait" r:id="rId1"/>
  <ignoredErrors>
    <ignoredError sqref="F12" formulaRange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59"/>
  <sheetViews>
    <sheetView zoomScale="136" zoomScaleNormal="136" workbookViewId="0">
      <selection activeCell="A2" sqref="A2:K2"/>
    </sheetView>
  </sheetViews>
  <sheetFormatPr baseColWidth="10" defaultColWidth="9.140625" defaultRowHeight="11.25"/>
  <cols>
    <col min="1" max="1" width="9.140625" style="100"/>
    <col min="2" max="2" width="18.28515625" style="100" customWidth="1"/>
    <col min="3" max="3" width="12" style="100" bestFit="1" customWidth="1"/>
    <col min="4" max="4" width="2.42578125" style="100" customWidth="1"/>
    <col min="5" max="5" width="11.85546875" style="100" customWidth="1"/>
    <col min="6" max="6" width="13.85546875" style="100" bestFit="1" customWidth="1"/>
    <col min="7" max="7" width="12.28515625" style="100" customWidth="1"/>
    <col min="8" max="8" width="2.42578125" style="100" customWidth="1"/>
    <col min="9" max="9" width="12.85546875" style="100" customWidth="1"/>
    <col min="10" max="10" width="2.42578125" style="100" customWidth="1"/>
    <col min="11" max="11" width="12.5703125" style="100" bestFit="1" customWidth="1"/>
    <col min="12" max="12" width="12.42578125" style="107" bestFit="1" customWidth="1"/>
    <col min="13" max="13" width="23.5703125" style="100" customWidth="1"/>
    <col min="14" max="14" width="21" style="100" customWidth="1"/>
    <col min="15" max="16" width="15.85546875" style="100" customWidth="1"/>
    <col min="17" max="16384" width="9.140625" style="100"/>
  </cols>
  <sheetData>
    <row r="1" spans="1:16" s="99" customFormat="1">
      <c r="L1" s="247"/>
      <c r="M1" s="108"/>
    </row>
    <row r="2" spans="1:16" s="99" customFormat="1">
      <c r="A2" s="485" t="s">
        <v>518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247"/>
      <c r="M2" s="108"/>
    </row>
    <row r="3" spans="1:16" s="99" customFormat="1">
      <c r="A3" s="486" t="s">
        <v>189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247"/>
      <c r="M3" s="108"/>
    </row>
    <row r="4" spans="1:16" s="99" customFormat="1">
      <c r="A4" s="485" t="s">
        <v>491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247"/>
      <c r="M4" s="108"/>
    </row>
    <row r="5" spans="1:16" s="99" customFormat="1">
      <c r="A5" s="485" t="s">
        <v>447</v>
      </c>
      <c r="B5" s="485"/>
      <c r="C5" s="485"/>
      <c r="D5" s="485"/>
      <c r="E5" s="485"/>
      <c r="F5" s="485"/>
      <c r="G5" s="485"/>
      <c r="H5" s="485"/>
      <c r="I5" s="485"/>
      <c r="J5" s="485"/>
      <c r="K5" s="485"/>
      <c r="L5" s="247"/>
      <c r="M5" s="108"/>
    </row>
    <row r="6" spans="1:16" s="99" customFormat="1">
      <c r="A6" s="208" t="s">
        <v>190</v>
      </c>
      <c r="B6" s="209"/>
      <c r="C6" s="210"/>
      <c r="D6" s="211"/>
      <c r="E6" s="209"/>
      <c r="F6" s="211"/>
      <c r="G6" s="209"/>
      <c r="H6" s="209"/>
      <c r="I6" s="212"/>
      <c r="J6" s="212"/>
      <c r="K6" s="210"/>
      <c r="L6" s="247"/>
      <c r="M6" s="108"/>
    </row>
    <row r="7" spans="1:16" s="99" customFormat="1" ht="12" thickBot="1">
      <c r="A7" s="209"/>
      <c r="B7" s="209"/>
      <c r="C7" s="213" t="s">
        <v>191</v>
      </c>
      <c r="D7" s="211"/>
      <c r="E7" s="213" t="s">
        <v>192</v>
      </c>
      <c r="F7" s="317" t="s">
        <v>458</v>
      </c>
      <c r="G7" s="213" t="s">
        <v>193</v>
      </c>
      <c r="H7" s="211"/>
      <c r="I7" s="214" t="s">
        <v>160</v>
      </c>
      <c r="J7" s="211"/>
      <c r="K7" s="213" t="s">
        <v>194</v>
      </c>
      <c r="L7" s="247"/>
      <c r="M7" s="108"/>
    </row>
    <row r="8" spans="1:16" s="99" customFormat="1">
      <c r="A8" s="208" t="s">
        <v>195</v>
      </c>
      <c r="B8" s="209"/>
      <c r="C8" s="209"/>
      <c r="D8" s="215"/>
      <c r="E8" s="209"/>
      <c r="F8" s="215"/>
      <c r="G8" s="209"/>
      <c r="H8" s="209"/>
      <c r="I8" s="215"/>
      <c r="J8" s="215"/>
      <c r="K8" s="209"/>
      <c r="L8" s="247"/>
      <c r="M8" s="108"/>
    </row>
    <row r="9" spans="1:16" s="99" customFormat="1">
      <c r="A9" s="209" t="s">
        <v>196</v>
      </c>
      <c r="B9" s="209"/>
      <c r="C9" s="216">
        <f>SUM(E24:E32)</f>
        <v>29584037.300000001</v>
      </c>
      <c r="D9" s="215"/>
      <c r="E9" s="217">
        <f>F24+F25+F27+F29+F31+F28+F32+F30</f>
        <v>10783753.289999999</v>
      </c>
      <c r="F9" s="318"/>
      <c r="G9" s="219"/>
      <c r="H9" s="219"/>
      <c r="I9" s="218"/>
      <c r="J9" s="215"/>
      <c r="K9" s="220">
        <f>+C9+E9+F9</f>
        <v>40367790.590000004</v>
      </c>
      <c r="L9" s="247">
        <f>K9-K14</f>
        <v>15174906.340000004</v>
      </c>
      <c r="M9" s="110"/>
      <c r="N9" s="111"/>
      <c r="O9" s="112"/>
      <c r="P9" s="112"/>
    </row>
    <row r="10" spans="1:16" s="99" customFormat="1">
      <c r="A10" s="209" t="s">
        <v>197</v>
      </c>
      <c r="B10" s="209"/>
      <c r="C10" s="216">
        <f>SUM(E23)</f>
        <v>2502043.54</v>
      </c>
      <c r="D10" s="221"/>
      <c r="E10" s="222">
        <f>SUM(F23)</f>
        <v>1672237.7</v>
      </c>
      <c r="F10" s="218"/>
      <c r="G10" s="219"/>
      <c r="H10" s="219"/>
      <c r="I10" s="223"/>
      <c r="J10" s="215"/>
      <c r="K10" s="220">
        <f>+C10+E10</f>
        <v>4174281.24</v>
      </c>
      <c r="L10" s="247">
        <f>K10-K15</f>
        <v>1672241.7000000002</v>
      </c>
      <c r="M10" s="110"/>
      <c r="N10" s="111"/>
      <c r="O10" s="112"/>
      <c r="P10" s="112"/>
    </row>
    <row r="11" spans="1:16" s="99" customFormat="1">
      <c r="A11" s="209"/>
      <c r="B11" s="209"/>
      <c r="C11" s="224">
        <f>SUM(C9:C10)</f>
        <v>32086080.84</v>
      </c>
      <c r="D11" s="215"/>
      <c r="E11" s="224">
        <f>SUM(E9:E10)</f>
        <v>12455990.989999998</v>
      </c>
      <c r="F11" s="215"/>
      <c r="G11" s="224">
        <f>SUM(G9:G10)</f>
        <v>0</v>
      </c>
      <c r="H11" s="209"/>
      <c r="I11" s="224">
        <f>SUM(I9:I10)</f>
        <v>0</v>
      </c>
      <c r="J11" s="215"/>
      <c r="K11" s="224">
        <f>SUM(K9:K10)</f>
        <v>44542071.830000006</v>
      </c>
      <c r="L11" s="247"/>
      <c r="M11" s="110"/>
      <c r="N11" s="111"/>
    </row>
    <row r="12" spans="1:16" s="99" customFormat="1">
      <c r="A12" s="209"/>
      <c r="B12" s="209"/>
      <c r="C12" s="220"/>
      <c r="D12" s="215"/>
      <c r="E12" s="220"/>
      <c r="F12" s="215"/>
      <c r="G12" s="220"/>
      <c r="H12" s="209"/>
      <c r="I12" s="220"/>
      <c r="J12" s="215"/>
      <c r="K12" s="209"/>
      <c r="L12" s="247"/>
    </row>
    <row r="13" spans="1:16" s="99" customFormat="1">
      <c r="A13" s="208" t="s">
        <v>198</v>
      </c>
      <c r="B13" s="209"/>
      <c r="C13" s="209"/>
      <c r="D13" s="215"/>
      <c r="E13" s="209"/>
      <c r="F13" s="215"/>
      <c r="G13" s="209"/>
      <c r="H13" s="209"/>
      <c r="I13" s="215"/>
      <c r="J13" s="215"/>
      <c r="K13" s="209"/>
      <c r="L13" s="247"/>
      <c r="M13" s="109"/>
    </row>
    <row r="14" spans="1:16" s="99" customFormat="1">
      <c r="A14" s="209" t="s">
        <v>199</v>
      </c>
      <c r="B14" s="209"/>
      <c r="C14" s="225">
        <f>SUM(G24:G32)</f>
        <v>25192884.25</v>
      </c>
      <c r="D14" s="215"/>
      <c r="E14" s="226"/>
      <c r="F14" s="218"/>
      <c r="G14" s="219"/>
      <c r="H14" s="219"/>
      <c r="I14" s="218"/>
      <c r="J14" s="218"/>
      <c r="K14" s="220">
        <f>+C14+E14+G14</f>
        <v>25192884.25</v>
      </c>
      <c r="L14" s="247"/>
      <c r="M14" s="110"/>
      <c r="N14" s="113"/>
      <c r="O14" s="112"/>
    </row>
    <row r="15" spans="1:16" s="99" customFormat="1" ht="12" thickBot="1">
      <c r="A15" s="99" t="s">
        <v>486</v>
      </c>
      <c r="B15" s="209"/>
      <c r="C15" s="225">
        <f>SUM(G23)</f>
        <v>2502039.54</v>
      </c>
      <c r="D15" s="215"/>
      <c r="E15" s="226"/>
      <c r="F15" s="218"/>
      <c r="G15" s="219"/>
      <c r="H15" s="219"/>
      <c r="I15" s="218"/>
      <c r="J15" s="218"/>
      <c r="K15" s="220">
        <f>+C15+E15</f>
        <v>2502039.54</v>
      </c>
      <c r="L15" s="247"/>
      <c r="M15" s="110"/>
      <c r="N15" s="113"/>
      <c r="O15" s="112"/>
    </row>
    <row r="16" spans="1:16" s="99" customFormat="1" ht="12" thickBot="1">
      <c r="A16" s="209"/>
      <c r="B16" s="209"/>
      <c r="C16" s="224">
        <f>SUM(C14:C15)</f>
        <v>27694923.789999999</v>
      </c>
      <c r="D16" s="215"/>
      <c r="E16" s="227">
        <f>SUM(E14:E15)</f>
        <v>0</v>
      </c>
      <c r="F16" s="215"/>
      <c r="G16" s="227">
        <f>SUM(G14:G15)</f>
        <v>0</v>
      </c>
      <c r="H16" s="209"/>
      <c r="I16" s="227">
        <f>+SUM(I14:I15)</f>
        <v>0</v>
      </c>
      <c r="J16" s="215"/>
      <c r="K16" s="224">
        <f>SUM(K14:K15)</f>
        <v>27694923.789999999</v>
      </c>
      <c r="L16" s="247"/>
      <c r="M16" s="110"/>
      <c r="N16" s="113"/>
    </row>
    <row r="17" spans="1:14" s="99" customFormat="1" ht="12" thickBot="1">
      <c r="A17" s="487" t="s">
        <v>200</v>
      </c>
      <c r="B17" s="487"/>
      <c r="C17" s="228">
        <f>+C11-C16</f>
        <v>4391157.0500000007</v>
      </c>
      <c r="D17" s="229"/>
      <c r="E17" s="228">
        <f>+E11-E16</f>
        <v>12455990.989999998</v>
      </c>
      <c r="F17" s="229"/>
      <c r="G17" s="228">
        <f>+G11+G16</f>
        <v>0</v>
      </c>
      <c r="H17" s="208"/>
      <c r="I17" s="228">
        <f>+I11+I16</f>
        <v>0</v>
      </c>
      <c r="J17" s="229"/>
      <c r="K17" s="228">
        <f>+K11-K16</f>
        <v>16847148.040000007</v>
      </c>
      <c r="L17" s="247"/>
      <c r="N17" s="113"/>
    </row>
    <row r="18" spans="1:14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</row>
    <row r="19" spans="1:14">
      <c r="E19" s="102"/>
      <c r="K19" s="107">
        <f>K33</f>
        <v>16847148.039999999</v>
      </c>
    </row>
    <row r="20" spans="1:14">
      <c r="E20" s="103"/>
    </row>
    <row r="21" spans="1:14">
      <c r="E21" s="103"/>
      <c r="K21" s="107">
        <f>K17-K19</f>
        <v>0</v>
      </c>
    </row>
    <row r="22" spans="1:14">
      <c r="E22" s="100" t="s">
        <v>201</v>
      </c>
      <c r="F22" s="104" t="s">
        <v>202</v>
      </c>
      <c r="G22" s="100" t="s">
        <v>203</v>
      </c>
      <c r="I22" s="100" t="s">
        <v>204</v>
      </c>
      <c r="K22" s="107"/>
    </row>
    <row r="23" spans="1:14" ht="12">
      <c r="B23" s="100" t="s">
        <v>205</v>
      </c>
      <c r="C23" s="105"/>
      <c r="E23" s="107">
        <v>2502043.54</v>
      </c>
      <c r="F23" s="151">
        <f>1600707.7+71530</f>
        <v>1672237.7</v>
      </c>
      <c r="G23" s="106">
        <v>2502039.54</v>
      </c>
      <c r="H23" s="106"/>
      <c r="I23" s="155">
        <f>E23-G23</f>
        <v>4</v>
      </c>
      <c r="K23" s="103">
        <f>E23+F23-G23</f>
        <v>1672241.7000000002</v>
      </c>
    </row>
    <row r="24" spans="1:14" ht="12">
      <c r="B24" s="101" t="s">
        <v>196</v>
      </c>
      <c r="C24" s="106"/>
      <c r="E24" s="247">
        <v>4507269.9799999995</v>
      </c>
      <c r="F24" s="151">
        <v>89750</v>
      </c>
      <c r="G24" s="106">
        <v>1244684.5599999998</v>
      </c>
      <c r="H24" s="106"/>
      <c r="I24" s="155">
        <f>E24-G24</f>
        <v>3262585.42</v>
      </c>
      <c r="K24" s="156">
        <f t="shared" ref="K24:K32" si="0">E24+F24-G24</f>
        <v>3352335.42</v>
      </c>
    </row>
    <row r="25" spans="1:14" ht="12">
      <c r="B25" s="100" t="s">
        <v>206</v>
      </c>
      <c r="E25" s="155"/>
      <c r="F25" s="151">
        <v>89794.01</v>
      </c>
      <c r="G25" s="106"/>
      <c r="H25" s="106"/>
      <c r="I25" s="155">
        <f>E25-G25</f>
        <v>0</v>
      </c>
      <c r="K25" s="165">
        <f t="shared" si="0"/>
        <v>89794.01</v>
      </c>
    </row>
    <row r="26" spans="1:14">
      <c r="B26" s="100" t="s">
        <v>207</v>
      </c>
      <c r="E26" s="155"/>
      <c r="F26" s="106"/>
      <c r="G26" s="106"/>
      <c r="H26" s="106"/>
      <c r="I26" s="155">
        <f t="shared" ref="I26:I32" si="1">E26-G26</f>
        <v>0</v>
      </c>
      <c r="K26" s="103">
        <f t="shared" si="0"/>
        <v>0</v>
      </c>
    </row>
    <row r="27" spans="1:14">
      <c r="B27" s="100" t="s">
        <v>208</v>
      </c>
      <c r="C27" s="107"/>
      <c r="E27" s="107">
        <v>25076767.32</v>
      </c>
      <c r="F27" s="106">
        <f>4013179.8+304126.68+128242.4</f>
        <v>4445548.88</v>
      </c>
      <c r="G27" s="106">
        <v>23948199.690000001</v>
      </c>
      <c r="H27" s="106"/>
      <c r="I27" s="155">
        <f>E27-G27</f>
        <v>1128567.629999999</v>
      </c>
      <c r="K27" s="103">
        <f t="shared" si="0"/>
        <v>5574116.5099999979</v>
      </c>
    </row>
    <row r="28" spans="1:14">
      <c r="B28" s="100" t="s">
        <v>209</v>
      </c>
      <c r="E28" s="107"/>
      <c r="F28" s="103">
        <v>5980990.4000000004</v>
      </c>
      <c r="G28" s="106"/>
      <c r="H28" s="106"/>
      <c r="I28" s="155">
        <f>E28-G28</f>
        <v>0</v>
      </c>
      <c r="K28" s="165">
        <f>E29+F28-G28</f>
        <v>5980990.4000000004</v>
      </c>
      <c r="L28" s="107">
        <f>SUM(+K28+K25)</f>
        <v>6070784.4100000001</v>
      </c>
    </row>
    <row r="29" spans="1:14" ht="12">
      <c r="B29" s="100" t="s">
        <v>210</v>
      </c>
      <c r="E29" s="155"/>
      <c r="F29" s="151">
        <v>23970</v>
      </c>
      <c r="G29" s="106"/>
      <c r="H29" s="107"/>
      <c r="I29" s="155">
        <f>E30-G29</f>
        <v>0</v>
      </c>
      <c r="K29" s="156">
        <f>E30+F29-G29</f>
        <v>23970</v>
      </c>
    </row>
    <row r="30" spans="1:14">
      <c r="B30" s="100" t="s">
        <v>211</v>
      </c>
      <c r="E30" s="155"/>
      <c r="F30" s="106">
        <v>153700</v>
      </c>
      <c r="G30" s="106"/>
      <c r="H30" s="107"/>
      <c r="I30" s="106">
        <f t="shared" si="1"/>
        <v>0</v>
      </c>
      <c r="K30" s="156">
        <f t="shared" si="0"/>
        <v>153700</v>
      </c>
    </row>
    <row r="31" spans="1:14">
      <c r="B31" s="100" t="s">
        <v>212</v>
      </c>
      <c r="E31" s="155"/>
      <c r="F31" s="106"/>
      <c r="G31" s="106"/>
      <c r="H31" s="107"/>
      <c r="I31" s="106">
        <f>E31-G31</f>
        <v>0</v>
      </c>
      <c r="K31" s="156">
        <f t="shared" si="0"/>
        <v>0</v>
      </c>
      <c r="L31" s="107">
        <f>SUM(K31+K30+K24+K29+K32)</f>
        <v>3530005.42</v>
      </c>
    </row>
    <row r="32" spans="1:14">
      <c r="B32" s="100" t="s">
        <v>213</v>
      </c>
      <c r="E32" s="106"/>
      <c r="F32" s="106"/>
      <c r="G32" s="106"/>
      <c r="H32" s="107"/>
      <c r="I32" s="106">
        <f t="shared" si="1"/>
        <v>0</v>
      </c>
      <c r="K32" s="156">
        <f t="shared" si="0"/>
        <v>0</v>
      </c>
    </row>
    <row r="33" spans="2:12">
      <c r="E33" s="103">
        <f>SUM(E23:E32)</f>
        <v>32086080.84</v>
      </c>
      <c r="F33" s="103">
        <f>SUM(F23:F32)</f>
        <v>12455990.99</v>
      </c>
      <c r="G33" s="103">
        <f>SUM(G23:G32)</f>
        <v>27694923.789999999</v>
      </c>
      <c r="I33" s="107">
        <f>SUM(I23:I32)</f>
        <v>4391157.0499999989</v>
      </c>
      <c r="K33" s="103">
        <f>SUM(K23:K32)</f>
        <v>16847148.039999999</v>
      </c>
    </row>
    <row r="34" spans="2:12">
      <c r="I34" s="107"/>
    </row>
    <row r="35" spans="2:12">
      <c r="I35" s="107"/>
    </row>
    <row r="36" spans="2:12" ht="12">
      <c r="E36" s="150"/>
      <c r="G36" s="103"/>
      <c r="I36" s="107"/>
    </row>
    <row r="37" spans="2:12">
      <c r="G37" s="107"/>
      <c r="I37" s="114"/>
    </row>
    <row r="38" spans="2:12" ht="12">
      <c r="B38" s="234"/>
      <c r="C38" s="242"/>
      <c r="E38" s="106"/>
      <c r="F38" s="150"/>
      <c r="G38" s="106"/>
      <c r="I38" s="100" t="s">
        <v>449</v>
      </c>
      <c r="K38" s="100" t="s">
        <v>450</v>
      </c>
    </row>
    <row r="39" spans="2:12" ht="12">
      <c r="B39" s="234"/>
      <c r="E39" s="248"/>
      <c r="F39" s="107"/>
      <c r="I39" s="107">
        <v>2333274</v>
      </c>
      <c r="J39" s="107"/>
      <c r="K39" s="107">
        <v>1</v>
      </c>
      <c r="L39" s="107">
        <f>SUM(I39+K39)</f>
        <v>2333275</v>
      </c>
    </row>
    <row r="40" spans="2:12">
      <c r="E40" s="103"/>
      <c r="I40" s="107">
        <v>168765.54</v>
      </c>
      <c r="J40" s="107"/>
      <c r="K40" s="155">
        <v>3</v>
      </c>
      <c r="L40" s="107">
        <f>SUM(I40+K40)</f>
        <v>168768.54</v>
      </c>
    </row>
    <row r="41" spans="2:12">
      <c r="E41" s="103"/>
      <c r="I41" s="107"/>
      <c r="J41" s="107"/>
      <c r="K41" s="107"/>
      <c r="L41" s="107">
        <f>SUM(I41+K41)</f>
        <v>0</v>
      </c>
    </row>
    <row r="42" spans="2:12">
      <c r="I42" s="106"/>
      <c r="J42" s="107"/>
      <c r="K42" s="107"/>
      <c r="L42" s="107">
        <f t="shared" ref="L42:L52" si="2">SUM(I42+K42)</f>
        <v>0</v>
      </c>
    </row>
    <row r="43" spans="2:12">
      <c r="I43" s="107"/>
      <c r="J43" s="107"/>
      <c r="K43" s="107"/>
      <c r="L43" s="107">
        <f t="shared" si="2"/>
        <v>0</v>
      </c>
    </row>
    <row r="44" spans="2:12">
      <c r="I44" s="107"/>
      <c r="J44" s="107"/>
      <c r="K44" s="107"/>
      <c r="L44" s="107">
        <f t="shared" si="2"/>
        <v>0</v>
      </c>
    </row>
    <row r="45" spans="2:12">
      <c r="I45" s="107"/>
      <c r="J45" s="107"/>
      <c r="K45" s="107"/>
      <c r="L45" s="107">
        <f t="shared" si="2"/>
        <v>0</v>
      </c>
    </row>
    <row r="46" spans="2:12">
      <c r="I46" s="107"/>
      <c r="J46" s="107"/>
      <c r="K46" s="107"/>
      <c r="L46" s="107">
        <f t="shared" si="2"/>
        <v>0</v>
      </c>
    </row>
    <row r="47" spans="2:12">
      <c r="I47" s="107"/>
      <c r="J47" s="107"/>
      <c r="K47" s="107"/>
      <c r="L47" s="107">
        <f t="shared" si="2"/>
        <v>0</v>
      </c>
    </row>
    <row r="48" spans="2:12">
      <c r="I48" s="107"/>
      <c r="J48" s="107"/>
      <c r="K48" s="107"/>
      <c r="L48" s="107">
        <f t="shared" si="2"/>
        <v>0</v>
      </c>
    </row>
    <row r="49" spans="9:12">
      <c r="I49" s="107"/>
      <c r="J49" s="107"/>
      <c r="K49" s="107"/>
      <c r="L49" s="107">
        <f t="shared" si="2"/>
        <v>0</v>
      </c>
    </row>
    <row r="50" spans="9:12">
      <c r="I50" s="107"/>
      <c r="J50" s="107"/>
      <c r="K50" s="107"/>
      <c r="L50" s="107">
        <f t="shared" si="2"/>
        <v>0</v>
      </c>
    </row>
    <row r="51" spans="9:12">
      <c r="I51" s="107"/>
      <c r="J51" s="107"/>
      <c r="K51" s="107"/>
      <c r="L51" s="107">
        <f t="shared" si="2"/>
        <v>0</v>
      </c>
    </row>
    <row r="52" spans="9:12">
      <c r="I52" s="107"/>
      <c r="J52" s="107"/>
      <c r="K52" s="107"/>
      <c r="L52" s="107">
        <f t="shared" si="2"/>
        <v>0</v>
      </c>
    </row>
    <row r="53" spans="9:12">
      <c r="I53" s="107">
        <f>SUM(I39:I52)</f>
        <v>2502039.54</v>
      </c>
      <c r="J53" s="107"/>
      <c r="K53" s="107"/>
      <c r="L53" s="107">
        <f>SUM(L39:L52)</f>
        <v>2502043.54</v>
      </c>
    </row>
    <row r="54" spans="9:12">
      <c r="I54" s="107"/>
      <c r="J54" s="107"/>
      <c r="K54" s="107"/>
    </row>
    <row r="55" spans="9:12">
      <c r="I55" s="107"/>
      <c r="J55" s="107"/>
      <c r="K55" s="107"/>
    </row>
    <row r="57" spans="9:12">
      <c r="I57" s="107"/>
      <c r="K57" s="107"/>
    </row>
    <row r="59" spans="9:12">
      <c r="I59" s="103"/>
      <c r="K59" s="103"/>
    </row>
  </sheetData>
  <mergeCells count="5">
    <mergeCell ref="A2:K2"/>
    <mergeCell ref="A3:K3"/>
    <mergeCell ref="A4:K4"/>
    <mergeCell ref="A5:K5"/>
    <mergeCell ref="A17:B17"/>
  </mergeCells>
  <pageMargins left="0.74803149606299202" right="0.74803149606299202" top="0.98425196850393704" bottom="0.98425196850393704" header="0.511811023622047" footer="0.511811023622047"/>
  <pageSetup scale="81" orientation="portrait" horizontalDpi="4294967293" r:id="rId1"/>
  <headerFooter alignWithMargins="0"/>
  <ignoredErrors>
    <ignoredError sqref="I29" formula="1"/>
  </ignoredErrors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R29"/>
  <sheetViews>
    <sheetView workbookViewId="0">
      <selection activeCell="A13" sqref="A13:D18"/>
    </sheetView>
  </sheetViews>
  <sheetFormatPr baseColWidth="10" defaultColWidth="11.42578125" defaultRowHeight="15"/>
  <cols>
    <col min="1" max="1" width="3.7109375" style="67" customWidth="1"/>
    <col min="2" max="2" width="1.28515625" style="67" customWidth="1"/>
    <col min="3" max="3" width="36.140625" style="67" customWidth="1"/>
    <col min="4" max="4" width="1.7109375" style="67" customWidth="1"/>
    <col min="5" max="5" width="14.7109375" style="58" hidden="1" customWidth="1"/>
    <col min="6" max="6" width="1.7109375" style="58" hidden="1" customWidth="1"/>
    <col min="7" max="7" width="14.7109375" style="58" hidden="1" customWidth="1"/>
    <col min="8" max="8" width="1.7109375" style="58" hidden="1" customWidth="1"/>
    <col min="9" max="9" width="14.42578125" style="58" hidden="1" customWidth="1"/>
    <col min="10" max="10" width="1.7109375" style="58" hidden="1" customWidth="1"/>
    <col min="11" max="11" width="19" style="67" customWidth="1"/>
    <col min="12" max="12" width="1.7109375" style="67" customWidth="1"/>
    <col min="13" max="13" width="18.85546875" style="67" customWidth="1"/>
    <col min="14" max="14" width="3.7109375" style="67" customWidth="1"/>
    <col min="15" max="15" width="17.42578125" style="67" customWidth="1"/>
    <col min="16" max="16384" width="11.42578125" style="66"/>
  </cols>
  <sheetData>
    <row r="2" spans="1:15">
      <c r="A2" s="484"/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</row>
    <row r="3" spans="1:15" ht="15.75">
      <c r="B3" s="488" t="str">
        <f>+[2]ESF!C2</f>
        <v>Entidad Modelo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</row>
    <row r="4" spans="1:15" ht="15.75">
      <c r="B4" s="488" t="s">
        <v>214</v>
      </c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</row>
    <row r="5" spans="1:15" ht="15.75">
      <c r="A5" s="488" t="s">
        <v>403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</row>
    <row r="6" spans="1:15" ht="15.75">
      <c r="B6" s="488" t="s">
        <v>2</v>
      </c>
      <c r="C6" s="488"/>
      <c r="D6" s="488"/>
      <c r="E6" s="488"/>
      <c r="F6" s="488"/>
      <c r="G6" s="488"/>
      <c r="H6" s="488"/>
      <c r="I6" s="488"/>
      <c r="J6" s="488"/>
      <c r="K6" s="488"/>
      <c r="L6" s="488"/>
      <c r="M6" s="488"/>
    </row>
    <row r="7" spans="1:15">
      <c r="C7" s="68"/>
      <c r="D7" s="68"/>
      <c r="H7" s="94"/>
      <c r="L7" s="68"/>
    </row>
    <row r="8" spans="1:15" ht="45">
      <c r="E8" s="95" t="s">
        <v>215</v>
      </c>
      <c r="F8" s="93"/>
      <c r="G8" s="95" t="s">
        <v>216</v>
      </c>
      <c r="H8" s="96"/>
      <c r="I8" s="95" t="s">
        <v>217</v>
      </c>
      <c r="J8" s="93"/>
      <c r="K8" s="95" t="s">
        <v>218</v>
      </c>
      <c r="L8" s="93"/>
      <c r="M8" s="95" t="s">
        <v>219</v>
      </c>
    </row>
    <row r="9" spans="1:15">
      <c r="C9" s="67" t="s">
        <v>220</v>
      </c>
      <c r="E9" s="76">
        <v>0</v>
      </c>
      <c r="F9" s="77"/>
      <c r="G9" s="76">
        <v>0</v>
      </c>
      <c r="H9" s="69"/>
      <c r="I9" s="76">
        <v>0</v>
      </c>
      <c r="J9" s="77"/>
      <c r="K9" s="69"/>
      <c r="L9" s="69"/>
      <c r="M9" s="69">
        <f>SUM(E9,G9,I9,K9)</f>
        <v>0</v>
      </c>
      <c r="N9" s="69"/>
    </row>
    <row r="10" spans="1:15" customFormat="1">
      <c r="A10" s="58"/>
      <c r="B10" s="58"/>
      <c r="C10" s="67" t="s">
        <v>221</v>
      </c>
      <c r="D10" s="67"/>
      <c r="E10" s="76"/>
      <c r="F10" s="77"/>
      <c r="G10" s="76">
        <v>0</v>
      </c>
      <c r="H10" s="69"/>
      <c r="I10" s="76"/>
      <c r="J10" s="77"/>
      <c r="K10" s="76"/>
      <c r="L10" s="69"/>
      <c r="M10" s="76">
        <f>SUM(E10,G10,I10,K10)</f>
        <v>0</v>
      </c>
      <c r="N10" s="58"/>
      <c r="O10" s="58"/>
    </row>
    <row r="11" spans="1:15" customFormat="1">
      <c r="A11" s="58"/>
      <c r="B11" s="58"/>
      <c r="C11" s="67" t="s">
        <v>222</v>
      </c>
      <c r="D11" s="67"/>
      <c r="E11" s="76"/>
      <c r="F11" s="77"/>
      <c r="G11" s="76"/>
      <c r="H11" s="69"/>
      <c r="I11" s="76">
        <v>0</v>
      </c>
      <c r="J11" s="77"/>
      <c r="K11" s="76"/>
      <c r="L11" s="69"/>
      <c r="M11" s="76">
        <f>SUM(E11,G11,I11,K11)</f>
        <v>0</v>
      </c>
      <c r="N11" s="58"/>
      <c r="O11" s="58"/>
    </row>
    <row r="12" spans="1:15">
      <c r="C12" s="67" t="s">
        <v>223</v>
      </c>
      <c r="E12" s="76"/>
      <c r="F12" s="77"/>
      <c r="G12" s="76"/>
      <c r="H12" s="69"/>
      <c r="I12" s="76"/>
      <c r="J12" s="77"/>
      <c r="K12" s="69"/>
      <c r="L12" s="69"/>
      <c r="M12" s="69">
        <f>SUM(E12,G12,I12,K12)</f>
        <v>0</v>
      </c>
      <c r="O12" s="69"/>
    </row>
    <row r="13" spans="1:15">
      <c r="C13" s="67" t="s">
        <v>224</v>
      </c>
      <c r="E13" s="83"/>
      <c r="F13" s="77"/>
      <c r="G13" s="83"/>
      <c r="H13" s="69"/>
      <c r="I13" s="83"/>
      <c r="J13" s="77"/>
      <c r="K13" s="81"/>
      <c r="L13" s="69"/>
      <c r="M13" s="81">
        <f>SUM(E13,G13,I13,K13)</f>
        <v>0</v>
      </c>
      <c r="O13" s="69"/>
    </row>
    <row r="14" spans="1:15">
      <c r="C14" s="67" t="s">
        <v>225</v>
      </c>
      <c r="E14" s="76">
        <f>SUM(E9:E13)</f>
        <v>0</v>
      </c>
      <c r="F14" s="77"/>
      <c r="G14" s="76">
        <f>SUM(G9:G13)</f>
        <v>0</v>
      </c>
      <c r="H14" s="69"/>
      <c r="I14" s="76">
        <f>SUM(I9:I13)</f>
        <v>0</v>
      </c>
      <c r="J14" s="77"/>
      <c r="K14" s="69">
        <f>SUM(K9:K13)</f>
        <v>0</v>
      </c>
      <c r="L14" s="69"/>
      <c r="M14" s="69">
        <f>SUM(M9:M13)</f>
        <v>0</v>
      </c>
    </row>
    <row r="15" spans="1:15">
      <c r="C15" s="67" t="s">
        <v>102</v>
      </c>
      <c r="E15" s="76"/>
      <c r="F15" s="76"/>
      <c r="G15" s="76"/>
      <c r="H15" s="69"/>
      <c r="I15" s="76"/>
      <c r="J15" s="76"/>
      <c r="K15" s="69"/>
      <c r="L15" s="69"/>
      <c r="M15" s="69"/>
    </row>
    <row r="16" spans="1:15" customFormat="1">
      <c r="A16" s="58"/>
      <c r="B16" s="58"/>
      <c r="C16" s="75" t="s">
        <v>221</v>
      </c>
      <c r="D16" s="67"/>
      <c r="E16" s="76"/>
      <c r="F16" s="77"/>
      <c r="G16" s="76">
        <v>0</v>
      </c>
      <c r="H16" s="69"/>
      <c r="I16" s="76"/>
      <c r="J16" s="77"/>
      <c r="K16" s="76"/>
      <c r="L16" s="69"/>
      <c r="M16" s="76">
        <f>SUM(E16,G16,I16,K16)</f>
        <v>0</v>
      </c>
      <c r="N16" s="58"/>
      <c r="O16" s="58"/>
    </row>
    <row r="17" spans="1:18" customFormat="1" ht="30">
      <c r="A17" s="58"/>
      <c r="B17" s="58"/>
      <c r="C17" s="75" t="s">
        <v>222</v>
      </c>
      <c r="D17" s="67"/>
      <c r="E17" s="76"/>
      <c r="F17" s="77"/>
      <c r="G17" s="76"/>
      <c r="H17" s="69"/>
      <c r="I17" s="76">
        <v>0</v>
      </c>
      <c r="J17" s="77"/>
      <c r="K17" s="76"/>
      <c r="L17" s="69"/>
      <c r="M17" s="76">
        <f>SUM(E17,G17,I17,K17)</f>
        <v>0</v>
      </c>
      <c r="N17" s="58"/>
      <c r="O17" s="58"/>
    </row>
    <row r="18" spans="1:18" customFormat="1" ht="30">
      <c r="A18" s="58"/>
      <c r="B18" s="58"/>
      <c r="C18" s="80" t="s">
        <v>226</v>
      </c>
      <c r="D18" s="67"/>
      <c r="E18" s="76"/>
      <c r="F18" s="77"/>
      <c r="G18" s="76"/>
      <c r="H18" s="69"/>
      <c r="I18" s="76">
        <v>0</v>
      </c>
      <c r="J18" s="77"/>
      <c r="K18" s="76">
        <v>0</v>
      </c>
      <c r="L18" s="69"/>
      <c r="M18" s="76">
        <f>SUM(E18,G18,I18,K18)</f>
        <v>0</v>
      </c>
      <c r="N18" s="58"/>
      <c r="O18" s="58"/>
    </row>
    <row r="19" spans="1:18">
      <c r="C19" s="75" t="s">
        <v>223</v>
      </c>
      <c r="E19" s="76"/>
      <c r="F19" s="77"/>
      <c r="G19" s="76"/>
      <c r="H19" s="69"/>
      <c r="I19" s="76"/>
      <c r="J19" s="77"/>
      <c r="K19" s="69"/>
      <c r="L19" s="69"/>
      <c r="M19" s="69">
        <f>SUM(E19,G19,I19,K19)</f>
        <v>0</v>
      </c>
    </row>
    <row r="20" spans="1:18">
      <c r="C20" s="75" t="s">
        <v>224</v>
      </c>
      <c r="E20" s="83"/>
      <c r="F20" s="77"/>
      <c r="G20" s="83"/>
      <c r="H20" s="69"/>
      <c r="I20" s="83"/>
      <c r="J20" s="77"/>
      <c r="K20" s="81"/>
      <c r="L20" s="69"/>
      <c r="M20" s="81">
        <f>SUM(E20,G20,I20,K20)</f>
        <v>0</v>
      </c>
    </row>
    <row r="21" spans="1:18">
      <c r="B21" s="71"/>
      <c r="C21" s="32" t="s">
        <v>227</v>
      </c>
      <c r="E21" s="86">
        <f>SUM(E20,E14)</f>
        <v>0</v>
      </c>
      <c r="F21" s="97"/>
      <c r="G21" s="86">
        <f>SUM(G20,G14)</f>
        <v>0</v>
      </c>
      <c r="H21" s="76"/>
      <c r="I21" s="86">
        <f>SUM(I20,I14)</f>
        <v>0</v>
      </c>
      <c r="J21" s="97"/>
      <c r="K21" s="86">
        <f>SUM(K14:K20)</f>
        <v>0</v>
      </c>
      <c r="L21" s="69"/>
      <c r="M21" s="86">
        <f>SUM(M14:M20)</f>
        <v>0</v>
      </c>
    </row>
    <row r="22" spans="1:18">
      <c r="B22" s="71"/>
      <c r="E22" s="76"/>
      <c r="F22" s="76"/>
      <c r="G22" s="76"/>
      <c r="H22" s="76"/>
      <c r="I22" s="76"/>
      <c r="J22" s="76"/>
      <c r="K22" s="69"/>
      <c r="L22" s="69"/>
      <c r="M22" s="69"/>
    </row>
    <row r="23" spans="1:18">
      <c r="K23" s="69"/>
    </row>
    <row r="24" spans="1:18">
      <c r="C24" s="67" t="str">
        <f>+[2]ESF!C65</f>
        <v>Las notas en las páginas 7 a 20 son parte integral de estos Estados Financieros.</v>
      </c>
      <c r="E24" s="67"/>
      <c r="F24" s="67"/>
      <c r="G24" s="67"/>
      <c r="H24" s="67"/>
      <c r="I24" s="67"/>
      <c r="J24" s="67"/>
    </row>
    <row r="25" spans="1:18">
      <c r="C25" s="71"/>
      <c r="D25" s="71"/>
      <c r="H25" s="98"/>
      <c r="K25" s="69"/>
      <c r="L25" s="71"/>
    </row>
    <row r="26" spans="1:18">
      <c r="K26" s="69"/>
    </row>
    <row r="27" spans="1:18">
      <c r="K27" s="69"/>
    </row>
    <row r="28" spans="1:18">
      <c r="K28" s="69"/>
    </row>
    <row r="29" spans="1:18" ht="15.75">
      <c r="K29" s="36"/>
      <c r="L29" s="36"/>
      <c r="M29" s="36"/>
      <c r="N29" s="36"/>
      <c r="O29" s="36"/>
      <c r="P29" s="36"/>
      <c r="Q29" s="36"/>
      <c r="R29" s="36"/>
    </row>
  </sheetData>
  <mergeCells count="5">
    <mergeCell ref="A2:M2"/>
    <mergeCell ref="B3:M3"/>
    <mergeCell ref="B4:M4"/>
    <mergeCell ref="A5:N5"/>
    <mergeCell ref="B6:M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P95"/>
  <sheetViews>
    <sheetView workbookViewId="0">
      <selection activeCell="A13" sqref="A13:D18"/>
    </sheetView>
  </sheetViews>
  <sheetFormatPr baseColWidth="10" defaultColWidth="11.42578125" defaultRowHeight="15"/>
  <cols>
    <col min="1" max="1" width="2.42578125" style="66" customWidth="1"/>
    <col min="2" max="2" width="3.85546875" style="67" customWidth="1"/>
    <col min="3" max="3" width="4.28515625" style="67" customWidth="1"/>
    <col min="4" max="4" width="55.140625" style="67" customWidth="1"/>
    <col min="5" max="5" width="1.7109375" style="67" customWidth="1"/>
    <col min="6" max="6" width="17.140625" style="67" customWidth="1"/>
    <col min="7" max="7" width="1.7109375" style="67" customWidth="1"/>
    <col min="8" max="8" width="14.140625" style="67" customWidth="1"/>
    <col min="9" max="9" width="2.7109375" style="67" customWidth="1"/>
    <col min="10" max="10" width="31" style="67" customWidth="1"/>
    <col min="11" max="11" width="12.5703125" style="67" customWidth="1"/>
    <col min="12" max="12" width="11.5703125" style="67" customWidth="1"/>
    <col min="13" max="13" width="11.42578125" style="67"/>
    <col min="14" max="16384" width="11.42578125" style="66"/>
  </cols>
  <sheetData>
    <row r="2" spans="2:16" ht="15.75">
      <c r="C2" s="488" t="str">
        <f>+[2]ESF!C2</f>
        <v>Entidad Modelo</v>
      </c>
      <c r="D2" s="488"/>
      <c r="E2" s="488"/>
      <c r="F2" s="488"/>
      <c r="G2" s="488"/>
      <c r="H2" s="488"/>
    </row>
    <row r="3" spans="2:16" ht="15.75">
      <c r="C3" s="488" t="s">
        <v>228</v>
      </c>
      <c r="D3" s="488"/>
      <c r="E3" s="488"/>
      <c r="F3" s="488"/>
      <c r="G3" s="488"/>
      <c r="H3" s="488"/>
    </row>
    <row r="4" spans="2:16" ht="15.75">
      <c r="B4" s="481" t="s">
        <v>408</v>
      </c>
      <c r="C4" s="481"/>
      <c r="D4" s="481"/>
      <c r="E4" s="481"/>
      <c r="F4" s="481"/>
      <c r="G4" s="481"/>
      <c r="H4" s="481"/>
      <c r="I4" s="481"/>
      <c r="J4" s="88"/>
      <c r="K4" s="88"/>
      <c r="L4" s="88"/>
      <c r="M4" s="88"/>
      <c r="N4" s="88"/>
      <c r="O4" s="88"/>
      <c r="P4" s="88"/>
    </row>
    <row r="5" spans="2:16" ht="15.75">
      <c r="C5" s="488" t="s">
        <v>2</v>
      </c>
      <c r="D5" s="488"/>
      <c r="E5" s="488"/>
      <c r="F5" s="488"/>
      <c r="G5" s="488"/>
      <c r="H5" s="488"/>
    </row>
    <row r="6" spans="2:16">
      <c r="D6" s="68"/>
      <c r="E6" s="68"/>
      <c r="F6" s="69"/>
    </row>
    <row r="7" spans="2:16">
      <c r="F7" s="70">
        <v>2022</v>
      </c>
      <c r="G7" s="1"/>
      <c r="H7" s="70"/>
    </row>
    <row r="8" spans="2:16">
      <c r="C8" s="71" t="s">
        <v>229</v>
      </c>
      <c r="D8" s="72"/>
      <c r="E8" s="72"/>
      <c r="F8" s="73"/>
      <c r="G8" s="74"/>
      <c r="H8" s="74"/>
      <c r="K8" s="69"/>
    </row>
    <row r="9" spans="2:16" customFormat="1">
      <c r="B9" s="58"/>
      <c r="C9" s="58"/>
      <c r="D9" s="75" t="s">
        <v>230</v>
      </c>
      <c r="E9" s="67"/>
      <c r="F9" s="76">
        <v>0</v>
      </c>
      <c r="G9" s="77"/>
      <c r="H9" s="76">
        <v>0</v>
      </c>
      <c r="I9" s="58"/>
      <c r="J9" s="58"/>
      <c r="K9" s="76"/>
      <c r="L9" s="58"/>
      <c r="M9" s="58"/>
    </row>
    <row r="10" spans="2:16" customFormat="1">
      <c r="B10" s="58"/>
      <c r="C10" s="58"/>
      <c r="D10" s="75" t="s">
        <v>231</v>
      </c>
      <c r="E10" s="67"/>
      <c r="F10" s="76">
        <v>0</v>
      </c>
      <c r="G10" s="77"/>
      <c r="H10" s="76">
        <v>0</v>
      </c>
      <c r="I10" s="58"/>
      <c r="J10" s="58"/>
      <c r="K10" s="76"/>
      <c r="L10" s="58"/>
      <c r="M10" s="58"/>
    </row>
    <row r="11" spans="2:16" customFormat="1">
      <c r="B11" s="58"/>
      <c r="C11" s="58"/>
      <c r="D11" s="75" t="s">
        <v>232</v>
      </c>
      <c r="E11" s="67"/>
      <c r="F11" s="76">
        <v>0</v>
      </c>
      <c r="G11" s="77"/>
      <c r="H11" s="76">
        <v>0</v>
      </c>
      <c r="I11" s="58"/>
      <c r="J11" s="58"/>
      <c r="K11" s="76"/>
      <c r="L11" s="58"/>
      <c r="M11" s="58"/>
    </row>
    <row r="12" spans="2:16">
      <c r="D12" s="75" t="s">
        <v>233</v>
      </c>
      <c r="F12" s="69"/>
      <c r="G12" s="78"/>
      <c r="H12" s="69"/>
      <c r="K12" s="69"/>
    </row>
    <row r="13" spans="2:16" customFormat="1">
      <c r="B13" s="58"/>
      <c r="C13" s="58"/>
      <c r="D13" s="75" t="s">
        <v>234</v>
      </c>
      <c r="E13" s="67"/>
      <c r="F13" s="76">
        <v>0</v>
      </c>
      <c r="G13" s="77"/>
      <c r="H13" s="76">
        <v>0</v>
      </c>
      <c r="I13" s="58"/>
      <c r="J13" s="58"/>
      <c r="K13" s="76"/>
      <c r="L13" s="58"/>
      <c r="M13" s="58"/>
    </row>
    <row r="14" spans="2:16" customFormat="1">
      <c r="B14" s="58"/>
      <c r="C14" s="58"/>
      <c r="D14" s="75" t="s">
        <v>235</v>
      </c>
      <c r="E14" s="67"/>
      <c r="F14" s="76">
        <v>0</v>
      </c>
      <c r="G14" s="77"/>
      <c r="H14" s="76">
        <v>0</v>
      </c>
      <c r="I14" s="58"/>
      <c r="J14" s="58"/>
      <c r="K14" s="76"/>
      <c r="L14" s="58"/>
      <c r="M14" s="58"/>
    </row>
    <row r="15" spans="2:16" customFormat="1">
      <c r="B15" s="58"/>
      <c r="C15" s="58"/>
      <c r="D15" s="75" t="s">
        <v>236</v>
      </c>
      <c r="E15" s="67"/>
      <c r="F15" s="76">
        <v>0</v>
      </c>
      <c r="G15" s="77"/>
      <c r="H15" s="76">
        <v>0</v>
      </c>
      <c r="I15" s="58"/>
      <c r="J15" s="58"/>
      <c r="K15" s="76"/>
      <c r="L15" s="58"/>
      <c r="M15" s="58"/>
    </row>
    <row r="16" spans="2:16" customFormat="1">
      <c r="B16" s="58"/>
      <c r="C16" s="58"/>
      <c r="D16" s="75" t="s">
        <v>237</v>
      </c>
      <c r="E16" s="67"/>
      <c r="F16" s="76">
        <v>0</v>
      </c>
      <c r="G16" s="77"/>
      <c r="H16" s="76">
        <v>0</v>
      </c>
      <c r="I16" s="58"/>
      <c r="J16" s="58"/>
      <c r="K16" s="76"/>
      <c r="L16" s="58"/>
      <c r="M16" s="58"/>
    </row>
    <row r="17" spans="2:13" customFormat="1">
      <c r="B17" s="58"/>
      <c r="C17" s="79"/>
      <c r="D17" s="80"/>
      <c r="E17" s="58"/>
      <c r="F17" s="76"/>
      <c r="G17" s="76"/>
      <c r="H17" s="76"/>
      <c r="I17" s="58"/>
      <c r="J17" s="58"/>
      <c r="K17" s="76"/>
      <c r="L17" s="58"/>
      <c r="M17" s="58"/>
    </row>
    <row r="18" spans="2:13" customFormat="1" ht="30">
      <c r="B18" s="58"/>
      <c r="C18" s="58"/>
      <c r="D18" s="75" t="s">
        <v>238</v>
      </c>
      <c r="E18" s="67"/>
      <c r="F18" s="76">
        <v>0</v>
      </c>
      <c r="G18" s="77"/>
      <c r="H18" s="76">
        <v>0</v>
      </c>
      <c r="I18" s="58"/>
      <c r="J18" s="58"/>
      <c r="K18" s="76"/>
      <c r="L18" s="58"/>
      <c r="M18" s="58"/>
    </row>
    <row r="19" spans="2:13">
      <c r="D19" s="75" t="s">
        <v>239</v>
      </c>
      <c r="F19" s="69"/>
      <c r="G19" s="78"/>
      <c r="H19" s="69"/>
      <c r="K19" s="69"/>
    </row>
    <row r="20" spans="2:13" customFormat="1">
      <c r="B20" s="58"/>
      <c r="C20" s="58"/>
      <c r="D20" s="75" t="s">
        <v>240</v>
      </c>
      <c r="E20" s="67"/>
      <c r="F20" s="76"/>
      <c r="G20" s="77"/>
      <c r="H20" s="76"/>
      <c r="I20" s="58"/>
      <c r="J20" s="58"/>
      <c r="K20" s="76"/>
      <c r="L20" s="58"/>
      <c r="M20" s="58"/>
    </row>
    <row r="21" spans="2:13" customFormat="1">
      <c r="B21" s="58"/>
      <c r="C21" s="58"/>
      <c r="D21" s="75" t="s">
        <v>241</v>
      </c>
      <c r="E21" s="67"/>
      <c r="F21" s="76">
        <v>0</v>
      </c>
      <c r="G21" s="77"/>
      <c r="H21" s="76">
        <v>0</v>
      </c>
      <c r="I21" s="58"/>
      <c r="J21" s="58"/>
      <c r="K21" s="76"/>
      <c r="L21" s="58"/>
      <c r="M21" s="58"/>
    </row>
    <row r="22" spans="2:13">
      <c r="D22" s="75" t="s">
        <v>242</v>
      </c>
      <c r="F22" s="69"/>
      <c r="G22" s="78"/>
      <c r="H22" s="69"/>
      <c r="K22" s="69"/>
    </row>
    <row r="23" spans="2:13" customFormat="1">
      <c r="B23" s="58"/>
      <c r="C23" s="58"/>
      <c r="D23" s="75" t="s">
        <v>243</v>
      </c>
      <c r="E23" s="67"/>
      <c r="F23" s="76">
        <v>0</v>
      </c>
      <c r="G23" s="77"/>
      <c r="H23" s="76"/>
      <c r="I23" s="58"/>
      <c r="J23" s="58"/>
      <c r="K23" s="76"/>
      <c r="L23" s="58"/>
      <c r="M23" s="58"/>
    </row>
    <row r="24" spans="2:13" customFormat="1">
      <c r="B24" s="58"/>
      <c r="C24" s="58"/>
      <c r="D24" s="75" t="s">
        <v>244</v>
      </c>
      <c r="E24" s="67"/>
      <c r="F24" s="76">
        <v>0</v>
      </c>
      <c r="G24" s="77"/>
      <c r="H24" s="76">
        <v>0</v>
      </c>
      <c r="I24" s="58"/>
      <c r="J24" s="58"/>
      <c r="K24" s="76"/>
      <c r="L24" s="58"/>
      <c r="M24" s="58"/>
    </row>
    <row r="25" spans="2:13">
      <c r="D25" s="75" t="s">
        <v>245</v>
      </c>
      <c r="F25" s="81"/>
      <c r="G25" s="78"/>
      <c r="H25" s="81">
        <v>0</v>
      </c>
      <c r="I25" s="89"/>
      <c r="J25" s="89"/>
      <c r="K25" s="69"/>
    </row>
    <row r="26" spans="2:13">
      <c r="C26" s="71" t="s">
        <v>246</v>
      </c>
      <c r="F26" s="82">
        <f>SUM(F9:F25)</f>
        <v>0</v>
      </c>
      <c r="G26" s="78"/>
      <c r="H26" s="82">
        <f>SUM(H9:H25)</f>
        <v>0</v>
      </c>
      <c r="K26" s="69"/>
      <c r="L26" s="69"/>
    </row>
    <row r="27" spans="2:13">
      <c r="D27" s="67" t="s">
        <v>102</v>
      </c>
      <c r="F27" s="69"/>
      <c r="G27" s="69"/>
      <c r="H27" s="69"/>
    </row>
    <row r="28" spans="2:13">
      <c r="C28" s="71" t="s">
        <v>247</v>
      </c>
      <c r="D28" s="72"/>
      <c r="E28" s="72"/>
      <c r="F28" s="82"/>
      <c r="G28" s="69"/>
      <c r="H28" s="69"/>
      <c r="K28" s="69"/>
    </row>
    <row r="29" spans="2:13" customFormat="1">
      <c r="B29" s="58"/>
      <c r="C29" s="58"/>
      <c r="D29" s="75" t="s">
        <v>248</v>
      </c>
      <c r="E29" s="67"/>
      <c r="F29" s="76">
        <v>0</v>
      </c>
      <c r="G29" s="77"/>
      <c r="H29" s="76">
        <v>0</v>
      </c>
      <c r="I29" s="58"/>
      <c r="J29" s="58"/>
      <c r="K29" s="76"/>
      <c r="L29" s="58"/>
      <c r="M29" s="58"/>
    </row>
    <row r="30" spans="2:13" customFormat="1">
      <c r="B30" s="58"/>
      <c r="C30" s="58"/>
      <c r="D30" s="75" t="s">
        <v>249</v>
      </c>
      <c r="E30" s="67"/>
      <c r="F30" s="76">
        <v>0</v>
      </c>
      <c r="G30" s="77"/>
      <c r="H30" s="76">
        <v>0</v>
      </c>
      <c r="I30" s="58"/>
      <c r="J30" s="58"/>
      <c r="K30" s="76"/>
      <c r="L30" s="58"/>
      <c r="M30" s="58"/>
    </row>
    <row r="31" spans="2:13" customFormat="1" ht="30">
      <c r="B31" s="58"/>
      <c r="C31" s="58"/>
      <c r="D31" s="75" t="s">
        <v>250</v>
      </c>
      <c r="E31" s="67"/>
      <c r="F31" s="76">
        <v>0</v>
      </c>
      <c r="G31" s="77"/>
      <c r="H31" s="76">
        <v>0</v>
      </c>
      <c r="I31" s="58"/>
      <c r="J31" s="58"/>
      <c r="K31" s="76"/>
      <c r="L31" s="58"/>
      <c r="M31" s="58"/>
    </row>
    <row r="32" spans="2:13" customFormat="1" ht="30">
      <c r="B32" s="58"/>
      <c r="C32" s="58"/>
      <c r="D32" s="75" t="s">
        <v>251</v>
      </c>
      <c r="E32" s="67"/>
      <c r="F32" s="76">
        <v>0</v>
      </c>
      <c r="G32" s="77"/>
      <c r="H32" s="76">
        <v>0</v>
      </c>
      <c r="I32" s="58"/>
      <c r="J32" s="58"/>
      <c r="K32" s="76"/>
      <c r="L32" s="58"/>
      <c r="M32" s="58"/>
    </row>
    <row r="33" spans="2:13" customFormat="1" ht="30">
      <c r="B33" s="58"/>
      <c r="C33" s="58"/>
      <c r="D33" s="75" t="s">
        <v>252</v>
      </c>
      <c r="E33" s="67"/>
      <c r="F33" s="76">
        <v>0</v>
      </c>
      <c r="G33" s="77"/>
      <c r="H33" s="76">
        <v>0</v>
      </c>
      <c r="I33" s="58"/>
      <c r="J33" s="58"/>
      <c r="K33" s="76"/>
      <c r="L33" s="58"/>
      <c r="M33" s="58"/>
    </row>
    <row r="34" spans="2:13" customFormat="1">
      <c r="B34" s="58"/>
      <c r="C34" s="58"/>
      <c r="D34" s="75" t="s">
        <v>237</v>
      </c>
      <c r="E34" s="67"/>
      <c r="F34" s="76">
        <v>0</v>
      </c>
      <c r="G34" s="77"/>
      <c r="H34" s="76">
        <v>0</v>
      </c>
      <c r="I34" s="58"/>
      <c r="J34" s="58"/>
      <c r="K34" s="76"/>
      <c r="L34" s="58"/>
      <c r="M34" s="58"/>
    </row>
    <row r="35" spans="2:13" customFormat="1">
      <c r="B35" s="58"/>
      <c r="C35" s="79"/>
      <c r="D35" s="80"/>
      <c r="E35" s="58"/>
      <c r="F35" s="76"/>
      <c r="G35" s="76"/>
      <c r="H35" s="76"/>
      <c r="I35" s="58"/>
      <c r="J35" s="58"/>
      <c r="K35" s="76"/>
      <c r="L35" s="58"/>
      <c r="M35" s="58"/>
    </row>
    <row r="36" spans="2:13">
      <c r="D36" s="75" t="s">
        <v>253</v>
      </c>
      <c r="F36" s="69"/>
      <c r="G36" s="78"/>
      <c r="H36" s="69"/>
      <c r="K36" s="69"/>
    </row>
    <row r="37" spans="2:13" ht="30">
      <c r="D37" s="75" t="s">
        <v>254</v>
      </c>
      <c r="F37" s="81"/>
      <c r="G37" s="78"/>
      <c r="H37" s="81"/>
      <c r="K37" s="69"/>
    </row>
    <row r="38" spans="2:13" customFormat="1" ht="30">
      <c r="B38" s="58"/>
      <c r="C38" s="58"/>
      <c r="D38" s="75" t="s">
        <v>255</v>
      </c>
      <c r="E38" s="67"/>
      <c r="F38" s="76">
        <v>0</v>
      </c>
      <c r="G38" s="77"/>
      <c r="H38" s="76">
        <v>0</v>
      </c>
      <c r="I38" s="58"/>
      <c r="J38" s="58"/>
      <c r="K38" s="76"/>
      <c r="L38" s="58"/>
      <c r="M38" s="58"/>
    </row>
    <row r="39" spans="2:13" customFormat="1" ht="30">
      <c r="B39" s="58"/>
      <c r="C39" s="58"/>
      <c r="D39" s="75" t="s">
        <v>256</v>
      </c>
      <c r="E39" s="67"/>
      <c r="F39" s="76">
        <v>0</v>
      </c>
      <c r="G39" s="77"/>
      <c r="H39" s="76">
        <v>0</v>
      </c>
      <c r="I39" s="58"/>
      <c r="J39" s="58"/>
      <c r="K39" s="76"/>
      <c r="L39" s="58"/>
      <c r="M39" s="58"/>
    </row>
    <row r="40" spans="2:13" customFormat="1" ht="30">
      <c r="B40" s="58"/>
      <c r="C40" s="58"/>
      <c r="D40" s="75" t="s">
        <v>257</v>
      </c>
      <c r="E40" s="67"/>
      <c r="F40" s="76">
        <v>0</v>
      </c>
      <c r="G40" s="77"/>
      <c r="H40" s="76">
        <v>0</v>
      </c>
      <c r="I40" s="58"/>
      <c r="J40" s="58"/>
      <c r="K40" s="76"/>
      <c r="L40" s="58"/>
      <c r="M40" s="58"/>
    </row>
    <row r="41" spans="2:13" customFormat="1">
      <c r="B41" s="58"/>
      <c r="C41" s="58"/>
      <c r="D41" s="75" t="s">
        <v>258</v>
      </c>
      <c r="E41" s="67"/>
      <c r="F41" s="76">
        <v>0</v>
      </c>
      <c r="G41" s="77"/>
      <c r="H41" s="76">
        <v>0</v>
      </c>
      <c r="I41" s="58"/>
      <c r="J41" s="58"/>
      <c r="K41" s="76"/>
      <c r="L41" s="58"/>
      <c r="M41" s="58"/>
    </row>
    <row r="42" spans="2:13" customFormat="1">
      <c r="B42" s="58"/>
      <c r="C42" s="58"/>
      <c r="D42" s="75" t="s">
        <v>245</v>
      </c>
      <c r="E42" s="67"/>
      <c r="F42" s="83">
        <v>0</v>
      </c>
      <c r="G42" s="77"/>
      <c r="H42" s="83">
        <v>0</v>
      </c>
      <c r="I42" s="90"/>
      <c r="J42" s="90"/>
      <c r="K42" s="76"/>
      <c r="L42" s="58"/>
      <c r="M42" s="58"/>
    </row>
    <row r="43" spans="2:13">
      <c r="C43" s="71" t="s">
        <v>259</v>
      </c>
      <c r="F43" s="82">
        <f>SUM(F29:F42)</f>
        <v>0</v>
      </c>
      <c r="G43" s="78"/>
      <c r="H43" s="82">
        <f>SUM(H29:H42)</f>
        <v>0</v>
      </c>
      <c r="K43" s="69"/>
      <c r="L43" s="69"/>
    </row>
    <row r="44" spans="2:13">
      <c r="C44" s="71"/>
      <c r="F44" s="69"/>
      <c r="G44" s="69"/>
      <c r="H44" s="69"/>
    </row>
    <row r="45" spans="2:13" customFormat="1">
      <c r="B45" s="58"/>
      <c r="C45" s="79" t="s">
        <v>260</v>
      </c>
      <c r="D45" s="84"/>
      <c r="E45" s="84"/>
      <c r="F45" s="82"/>
      <c r="G45" s="69"/>
      <c r="H45" s="69"/>
      <c r="I45" s="67"/>
      <c r="J45" s="67"/>
      <c r="K45" s="69"/>
      <c r="L45" s="58"/>
      <c r="M45" s="58"/>
    </row>
    <row r="46" spans="2:13" customFormat="1">
      <c r="B46" s="58"/>
      <c r="C46" s="58"/>
      <c r="D46" s="75" t="s">
        <v>261</v>
      </c>
      <c r="E46" s="67"/>
      <c r="F46" s="76">
        <v>0</v>
      </c>
      <c r="G46" s="77"/>
      <c r="H46" s="76">
        <v>0</v>
      </c>
      <c r="I46" s="58"/>
      <c r="J46" s="58"/>
      <c r="K46" s="76"/>
      <c r="L46" s="58"/>
      <c r="M46" s="58"/>
    </row>
    <row r="47" spans="2:13" customFormat="1">
      <c r="B47" s="58"/>
      <c r="C47" s="58"/>
      <c r="D47" s="75" t="s">
        <v>262</v>
      </c>
      <c r="E47" s="67"/>
      <c r="F47" s="76">
        <v>0</v>
      </c>
      <c r="G47" s="77"/>
      <c r="H47" s="76">
        <v>0</v>
      </c>
      <c r="I47" s="58"/>
      <c r="J47" s="58"/>
      <c r="K47" s="76"/>
      <c r="L47" s="58"/>
      <c r="M47" s="58"/>
    </row>
    <row r="48" spans="2:13" customFormat="1">
      <c r="B48" s="58"/>
      <c r="C48" s="58"/>
      <c r="D48" s="75" t="s">
        <v>263</v>
      </c>
      <c r="E48" s="67"/>
      <c r="F48" s="76">
        <v>0</v>
      </c>
      <c r="G48" s="77"/>
      <c r="H48" s="76">
        <v>0</v>
      </c>
      <c r="I48" s="58"/>
      <c r="J48" s="58"/>
      <c r="K48" s="76"/>
      <c r="L48" s="58"/>
      <c r="M48" s="58"/>
    </row>
    <row r="49" spans="2:13" customFormat="1" ht="30">
      <c r="B49" s="58"/>
      <c r="C49" s="58"/>
      <c r="D49" s="75" t="s">
        <v>264</v>
      </c>
      <c r="E49" s="67"/>
      <c r="F49" s="76">
        <v>0</v>
      </c>
      <c r="G49" s="77"/>
      <c r="H49" s="76">
        <v>0</v>
      </c>
      <c r="I49" s="58"/>
      <c r="J49" s="58"/>
      <c r="K49" s="76"/>
      <c r="L49" s="58"/>
      <c r="M49" s="58"/>
    </row>
    <row r="50" spans="2:13" customFormat="1">
      <c r="B50" s="58"/>
      <c r="C50" s="58"/>
      <c r="D50" s="75" t="s">
        <v>237</v>
      </c>
      <c r="E50" s="67"/>
      <c r="F50" s="76">
        <v>0</v>
      </c>
      <c r="G50" s="77"/>
      <c r="H50" s="76">
        <v>0</v>
      </c>
      <c r="I50" s="58"/>
      <c r="J50" s="58"/>
      <c r="K50" s="76"/>
      <c r="L50" s="58"/>
      <c r="M50" s="58"/>
    </row>
    <row r="51" spans="2:13" customFormat="1">
      <c r="B51" s="58"/>
      <c r="C51" s="79"/>
      <c r="D51" s="80"/>
      <c r="E51" s="58"/>
      <c r="F51" s="76"/>
      <c r="G51" s="76"/>
      <c r="H51" s="76"/>
      <c r="I51" s="58"/>
      <c r="J51" s="58"/>
      <c r="K51" s="76"/>
      <c r="L51" s="58"/>
      <c r="M51" s="58"/>
    </row>
    <row r="52" spans="2:13" customFormat="1" ht="30">
      <c r="B52" s="58"/>
      <c r="C52" s="58"/>
      <c r="D52" s="75" t="s">
        <v>265</v>
      </c>
      <c r="E52" s="67"/>
      <c r="F52" s="76">
        <v>0</v>
      </c>
      <c r="G52" s="77"/>
      <c r="H52" s="76">
        <v>0</v>
      </c>
      <c r="I52" s="58"/>
      <c r="J52" s="58"/>
      <c r="K52" s="76"/>
      <c r="L52" s="58"/>
      <c r="M52" s="58"/>
    </row>
    <row r="53" spans="2:13" customFormat="1" ht="30">
      <c r="B53" s="58"/>
      <c r="C53" s="58"/>
      <c r="D53" s="75" t="s">
        <v>266</v>
      </c>
      <c r="E53" s="67"/>
      <c r="F53" s="76">
        <v>0</v>
      </c>
      <c r="G53" s="77"/>
      <c r="H53" s="76">
        <v>0</v>
      </c>
      <c r="I53" s="58"/>
      <c r="J53" s="58"/>
      <c r="K53" s="76"/>
      <c r="L53" s="58"/>
      <c r="M53" s="58"/>
    </row>
    <row r="54" spans="2:13" customFormat="1">
      <c r="B54" s="58"/>
      <c r="C54" s="58"/>
      <c r="D54" s="75" t="s">
        <v>267</v>
      </c>
      <c r="E54" s="67"/>
      <c r="F54" s="76">
        <v>0</v>
      </c>
      <c r="G54" s="77"/>
      <c r="H54" s="76">
        <v>0</v>
      </c>
      <c r="I54" s="58"/>
      <c r="J54" s="58"/>
      <c r="K54" s="76"/>
      <c r="L54" s="58"/>
      <c r="M54" s="58"/>
    </row>
    <row r="55" spans="2:13" customFormat="1">
      <c r="B55" s="58"/>
      <c r="C55" s="58"/>
      <c r="D55" s="75" t="s">
        <v>268</v>
      </c>
      <c r="E55" s="67"/>
      <c r="F55" s="76">
        <v>0</v>
      </c>
      <c r="G55" s="77"/>
      <c r="H55" s="76">
        <v>0</v>
      </c>
      <c r="I55" s="58"/>
      <c r="J55" s="58"/>
      <c r="K55" s="76"/>
      <c r="L55" s="58"/>
      <c r="M55" s="58"/>
    </row>
    <row r="56" spans="2:13" customFormat="1" ht="30">
      <c r="B56" s="58"/>
      <c r="C56" s="58"/>
      <c r="D56" s="75" t="s">
        <v>269</v>
      </c>
      <c r="E56" s="67"/>
      <c r="F56" s="76">
        <v>0</v>
      </c>
      <c r="G56" s="77"/>
      <c r="H56" s="76">
        <v>0</v>
      </c>
      <c r="I56" s="58"/>
      <c r="J56" s="58"/>
      <c r="K56" s="76"/>
      <c r="L56" s="58"/>
      <c r="M56" s="58"/>
    </row>
    <row r="57" spans="2:13" customFormat="1">
      <c r="B57" s="58"/>
      <c r="C57" s="58"/>
      <c r="D57" s="75" t="s">
        <v>245</v>
      </c>
      <c r="E57" s="67"/>
      <c r="F57" s="83">
        <v>0</v>
      </c>
      <c r="G57" s="77"/>
      <c r="H57" s="83">
        <v>0</v>
      </c>
      <c r="I57" s="90"/>
      <c r="J57" s="90"/>
      <c r="K57" s="76"/>
      <c r="L57" s="58"/>
      <c r="M57" s="58"/>
    </row>
    <row r="58" spans="2:13" customFormat="1">
      <c r="B58" s="58"/>
      <c r="C58" s="79" t="s">
        <v>270</v>
      </c>
      <c r="D58" s="58"/>
      <c r="E58" s="58"/>
      <c r="F58" s="82">
        <f>SUM(F46:F57)</f>
        <v>0</v>
      </c>
      <c r="G58" s="77"/>
      <c r="H58" s="82">
        <f>SUM(H46:H57)</f>
        <v>0</v>
      </c>
      <c r="I58" s="58"/>
      <c r="J58" s="58"/>
      <c r="K58" s="76"/>
      <c r="L58" s="76"/>
      <c r="M58" s="58"/>
    </row>
    <row r="59" spans="2:13" customFormat="1">
      <c r="B59" s="58"/>
      <c r="C59" s="79"/>
      <c r="D59" s="58"/>
      <c r="E59" s="58"/>
      <c r="F59" s="76"/>
      <c r="G59" s="76"/>
      <c r="H59" s="76"/>
      <c r="I59" s="58"/>
      <c r="J59" s="58"/>
      <c r="K59" s="76"/>
      <c r="L59" s="58"/>
      <c r="M59" s="58"/>
    </row>
    <row r="60" spans="2:13">
      <c r="C60" s="85" t="s">
        <v>271</v>
      </c>
      <c r="F60" s="69">
        <f>+F26+F43</f>
        <v>0</v>
      </c>
      <c r="G60" s="78"/>
      <c r="H60" s="69">
        <f>SUM(H26,H43,H58)</f>
        <v>0</v>
      </c>
      <c r="K60" s="69"/>
      <c r="L60" s="69"/>
    </row>
    <row r="61" spans="2:13">
      <c r="C61" s="67" t="s">
        <v>272</v>
      </c>
      <c r="F61" s="81"/>
      <c r="G61" s="78"/>
      <c r="H61" s="81"/>
      <c r="K61" s="69"/>
    </row>
    <row r="62" spans="2:13">
      <c r="C62" s="71" t="s">
        <v>273</v>
      </c>
      <c r="F62" s="86">
        <f>SUM(F60:F61)</f>
        <v>0</v>
      </c>
      <c r="G62" s="87"/>
      <c r="H62" s="86">
        <f>SUM(H60:H61)</f>
        <v>0</v>
      </c>
      <c r="K62" s="69"/>
    </row>
    <row r="63" spans="2:13">
      <c r="C63" s="71"/>
      <c r="F63" s="74"/>
      <c r="G63" s="74"/>
      <c r="H63" s="74"/>
    </row>
    <row r="65" spans="3:15">
      <c r="C65" s="67" t="str">
        <f>+[2]ESF!C65</f>
        <v>Las notas en las páginas 7 a 20 son parte integral de estos Estados Financieros.</v>
      </c>
      <c r="H65" s="69"/>
      <c r="N65" s="67"/>
      <c r="O65" s="67"/>
    </row>
    <row r="66" spans="3:15">
      <c r="D66" s="71"/>
      <c r="E66" s="71"/>
      <c r="H66" s="69"/>
    </row>
    <row r="67" spans="3:15">
      <c r="H67" s="69"/>
    </row>
    <row r="68" spans="3:15">
      <c r="D68" s="67" t="s">
        <v>274</v>
      </c>
      <c r="F68" s="69"/>
      <c r="H68" s="69"/>
    </row>
    <row r="69" spans="3:15">
      <c r="F69" s="69"/>
      <c r="H69" s="91"/>
    </row>
    <row r="70" spans="3:15">
      <c r="F70" s="69"/>
    </row>
    <row r="71" spans="3:15">
      <c r="F71" s="69"/>
    </row>
    <row r="85" spans="6:8">
      <c r="F85" s="92"/>
      <c r="G85" s="92"/>
      <c r="H85" s="92"/>
    </row>
    <row r="86" spans="6:8">
      <c r="F86" s="92"/>
      <c r="G86" s="92"/>
      <c r="H86" s="92"/>
    </row>
    <row r="87" spans="6:8">
      <c r="F87" s="92"/>
      <c r="G87" s="92"/>
      <c r="H87" s="92"/>
    </row>
    <row r="88" spans="6:8">
      <c r="F88" s="92"/>
      <c r="G88" s="92"/>
      <c r="H88" s="92"/>
    </row>
    <row r="89" spans="6:8">
      <c r="F89" s="92"/>
      <c r="G89" s="92"/>
      <c r="H89" s="92"/>
    </row>
    <row r="90" spans="6:8">
      <c r="F90" s="92"/>
      <c r="G90" s="92"/>
      <c r="H90" s="92"/>
    </row>
    <row r="91" spans="6:8">
      <c r="F91" s="92"/>
      <c r="G91" s="92"/>
      <c r="H91" s="92"/>
    </row>
    <row r="92" spans="6:8">
      <c r="F92" s="92"/>
      <c r="G92" s="92"/>
      <c r="H92" s="92"/>
    </row>
    <row r="93" spans="6:8">
      <c r="F93" s="92"/>
      <c r="G93" s="92"/>
      <c r="H93" s="92"/>
    </row>
    <row r="94" spans="6:8">
      <c r="F94" s="92"/>
      <c r="G94" s="92"/>
      <c r="H94" s="92"/>
    </row>
    <row r="95" spans="6:8">
      <c r="F95" s="92"/>
      <c r="G95" s="92"/>
      <c r="H95" s="92"/>
    </row>
  </sheetData>
  <mergeCells count="4">
    <mergeCell ref="C2:H2"/>
    <mergeCell ref="C3:H3"/>
    <mergeCell ref="B4:I4"/>
    <mergeCell ref="C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"/>
  <sheetViews>
    <sheetView showGridLines="0" workbookViewId="0">
      <pane xSplit="2" ySplit="7" topLeftCell="C8" activePane="bottomRight" state="frozen"/>
      <selection pane="topRight" activeCell="C1" sqref="C1"/>
      <selection pane="bottomLeft" activeCell="A11" sqref="A11"/>
      <selection pane="bottomRight" activeCell="F23" sqref="F23"/>
    </sheetView>
  </sheetViews>
  <sheetFormatPr baseColWidth="10" defaultColWidth="11.42578125" defaultRowHeight="15"/>
  <cols>
    <col min="1" max="1" width="17.140625" style="410" customWidth="1"/>
    <col min="2" max="2" width="16.5703125" style="410" bestFit="1" customWidth="1"/>
    <col min="3" max="3" width="52.140625" style="410" bestFit="1" customWidth="1"/>
    <col min="4" max="4" width="16" style="418" customWidth="1"/>
    <col min="5" max="5" width="14.28515625" style="418" bestFit="1" customWidth="1"/>
    <col min="6" max="6" width="14.7109375" style="410" customWidth="1"/>
    <col min="7" max="7" width="14.140625" style="410" bestFit="1" customWidth="1"/>
    <col min="8" max="16384" width="11.42578125" style="410"/>
  </cols>
  <sheetData>
    <row r="1" spans="1:7" ht="20.25" customHeight="1"/>
    <row r="2" spans="1:7" ht="20.25" customHeight="1"/>
    <row r="3" spans="1:7" ht="22.9" customHeight="1">
      <c r="A3" s="481" t="s">
        <v>1</v>
      </c>
      <c r="B3" s="481"/>
      <c r="C3" s="481"/>
      <c r="D3" s="481"/>
      <c r="E3" s="481"/>
      <c r="F3" s="481"/>
    </row>
    <row r="4" spans="1:7" ht="14.25" customHeight="1">
      <c r="A4" s="481" t="s">
        <v>483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6.5" customHeight="1"/>
    <row r="7" spans="1:7" ht="20.25" customHeight="1">
      <c r="A7" s="359" t="s">
        <v>3</v>
      </c>
      <c r="B7" s="412" t="s">
        <v>4</v>
      </c>
      <c r="C7" s="412" t="s">
        <v>5</v>
      </c>
      <c r="D7" s="426" t="s">
        <v>6</v>
      </c>
      <c r="E7" s="426" t="s">
        <v>7</v>
      </c>
      <c r="F7" s="359" t="s">
        <v>8</v>
      </c>
    </row>
    <row r="8" spans="1:7" ht="15" customHeight="1">
      <c r="A8" s="418">
        <v>6110.8300000000745</v>
      </c>
      <c r="B8" s="413" t="s">
        <v>11</v>
      </c>
      <c r="C8" s="413" t="s">
        <v>12</v>
      </c>
      <c r="D8" s="416">
        <v>1966712.48</v>
      </c>
      <c r="E8" s="416">
        <v>1969772.38</v>
      </c>
      <c r="F8" s="152">
        <f>A8+D8-E8</f>
        <v>3050.9300000001676</v>
      </c>
    </row>
    <row r="9" spans="1:7" ht="15" customHeight="1">
      <c r="A9" s="418">
        <v>0</v>
      </c>
      <c r="B9" s="413" t="s">
        <v>14</v>
      </c>
      <c r="C9" s="413" t="s">
        <v>15</v>
      </c>
      <c r="D9" s="416">
        <v>0</v>
      </c>
      <c r="E9" s="416">
        <v>102.34</v>
      </c>
      <c r="F9" s="152">
        <f>A9+D9-E9</f>
        <v>-102.34</v>
      </c>
    </row>
    <row r="10" spans="1:7" ht="15" customHeight="1">
      <c r="A10" s="418">
        <v>12096496.319999995</v>
      </c>
      <c r="B10" s="413" t="s">
        <v>9</v>
      </c>
      <c r="C10" s="413" t="s">
        <v>10</v>
      </c>
      <c r="D10" s="416">
        <v>8484051.9800000004</v>
      </c>
      <c r="E10" s="416">
        <v>5314416.74</v>
      </c>
      <c r="F10" s="152">
        <f t="shared" ref="F10:F16" si="0">A10+D10-E10</f>
        <v>15266131.559999997</v>
      </c>
      <c r="G10" s="419">
        <f>SUM(F8:F10)</f>
        <v>15269080.149999997</v>
      </c>
    </row>
    <row r="11" spans="1:7" ht="15" customHeight="1">
      <c r="A11" s="418"/>
      <c r="B11" s="149" t="s">
        <v>16</v>
      </c>
      <c r="C11" s="311" t="s">
        <v>17</v>
      </c>
      <c r="D11" s="304">
        <v>9840640.2100000009</v>
      </c>
      <c r="E11" s="416"/>
      <c r="F11" s="152">
        <f t="shared" si="0"/>
        <v>9840640.2100000009</v>
      </c>
    </row>
    <row r="12" spans="1:7" ht="15" customHeight="1">
      <c r="A12" s="418"/>
      <c r="B12" s="163" t="s">
        <v>18</v>
      </c>
      <c r="C12" s="312" t="s">
        <v>19</v>
      </c>
      <c r="D12" s="416"/>
      <c r="E12" s="416"/>
      <c r="F12" s="152">
        <f t="shared" si="0"/>
        <v>0</v>
      </c>
    </row>
    <row r="13" spans="1:7" ht="15" customHeight="1">
      <c r="A13" s="418">
        <v>1672241.7000000002</v>
      </c>
      <c r="B13" s="250" t="s">
        <v>20</v>
      </c>
      <c r="C13" s="313" t="s">
        <v>21</v>
      </c>
      <c r="D13" s="416"/>
      <c r="E13" s="416"/>
      <c r="F13" s="152">
        <f t="shared" si="0"/>
        <v>1672241.7000000002</v>
      </c>
    </row>
    <row r="14" spans="1:7" ht="15" customHeight="1">
      <c r="A14" s="418">
        <v>4097971.1900000004</v>
      </c>
      <c r="B14" s="250" t="s">
        <v>22</v>
      </c>
      <c r="C14" s="313" t="s">
        <v>23</v>
      </c>
      <c r="D14" s="416"/>
      <c r="E14" s="416"/>
      <c r="F14" s="152">
        <f t="shared" si="0"/>
        <v>4097971.1900000004</v>
      </c>
    </row>
    <row r="15" spans="1:7" ht="15" customHeight="1">
      <c r="A15" s="418">
        <v>5802494.7299999967</v>
      </c>
      <c r="B15" s="367" t="s">
        <v>24</v>
      </c>
      <c r="C15" s="367" t="s">
        <v>25</v>
      </c>
      <c r="D15" s="416"/>
      <c r="E15" s="416"/>
      <c r="F15" s="152">
        <f t="shared" si="0"/>
        <v>5802494.7299999967</v>
      </c>
    </row>
    <row r="16" spans="1:7" ht="15" customHeight="1">
      <c r="A16" s="418">
        <v>3577594.2199999997</v>
      </c>
      <c r="B16" s="163" t="s">
        <v>59</v>
      </c>
      <c r="C16" s="312" t="s">
        <v>60</v>
      </c>
      <c r="D16" s="416"/>
      <c r="E16" s="416"/>
      <c r="F16" s="152">
        <f t="shared" si="0"/>
        <v>3577594.2199999997</v>
      </c>
      <c r="G16" s="419">
        <f>SUM(F13:F16)</f>
        <v>15150301.839999996</v>
      </c>
    </row>
    <row r="17" spans="1:11" ht="15" customHeight="1">
      <c r="A17" s="418"/>
      <c r="B17" s="413" t="s">
        <v>421</v>
      </c>
      <c r="C17" s="413" t="s">
        <v>422</v>
      </c>
      <c r="D17" s="416">
        <v>133132.5</v>
      </c>
      <c r="E17" s="416">
        <v>133132.5</v>
      </c>
    </row>
    <row r="18" spans="1:11" ht="15" customHeight="1">
      <c r="A18" s="418">
        <v>6824189.0999999996</v>
      </c>
      <c r="B18" s="413" t="s">
        <v>28</v>
      </c>
      <c r="C18" s="413" t="s">
        <v>29</v>
      </c>
      <c r="D18" s="416">
        <v>4770638.82</v>
      </c>
      <c r="E18" s="416">
        <v>1509304.69</v>
      </c>
      <c r="F18" s="390">
        <f>-(E18+A18-D18)</f>
        <v>-3562854.9699999988</v>
      </c>
    </row>
    <row r="19" spans="1:11" ht="15" customHeight="1">
      <c r="A19" s="418">
        <v>5595978.9000000004</v>
      </c>
      <c r="B19" s="413" t="s">
        <v>404</v>
      </c>
      <c r="C19" s="413" t="s">
        <v>405</v>
      </c>
      <c r="D19" s="416">
        <v>0</v>
      </c>
      <c r="E19" s="416">
        <v>763280.88</v>
      </c>
      <c r="F19" s="390">
        <f t="shared" ref="F19:F24" si="1">-(E19+A19-D19)</f>
        <v>-6359259.7800000003</v>
      </c>
    </row>
    <row r="20" spans="1:11" ht="15" customHeight="1">
      <c r="A20" s="418">
        <v>2321519.65</v>
      </c>
      <c r="B20" s="413" t="s">
        <v>406</v>
      </c>
      <c r="C20" s="413" t="s">
        <v>407</v>
      </c>
      <c r="D20" s="416">
        <v>0</v>
      </c>
      <c r="E20" s="416">
        <v>125594.89</v>
      </c>
      <c r="F20" s="390">
        <f t="shared" si="1"/>
        <v>-2447114.54</v>
      </c>
    </row>
    <row r="21" spans="1:11" ht="15" customHeight="1">
      <c r="A21" s="418">
        <v>580443.18000000005</v>
      </c>
      <c r="B21" s="413" t="s">
        <v>26</v>
      </c>
      <c r="C21" s="413" t="s">
        <v>27</v>
      </c>
      <c r="D21" s="416">
        <v>439160.68</v>
      </c>
      <c r="E21" s="416">
        <v>184236.27</v>
      </c>
      <c r="F21" s="390">
        <f t="shared" si="1"/>
        <v>-325518.77000000008</v>
      </c>
    </row>
    <row r="22" spans="1:11" ht="15" customHeight="1">
      <c r="A22" s="418">
        <v>-4149847.8000000073</v>
      </c>
      <c r="B22" s="413" t="s">
        <v>61</v>
      </c>
      <c r="C22" s="413" t="s">
        <v>62</v>
      </c>
      <c r="D22" s="416"/>
      <c r="E22" s="416">
        <v>9840640.2100000046</v>
      </c>
      <c r="F22" s="390">
        <f t="shared" si="1"/>
        <v>-5690792.4099999974</v>
      </c>
      <c r="J22" s="304"/>
      <c r="K22" s="401"/>
    </row>
    <row r="23" spans="1:11" ht="15" customHeight="1">
      <c r="A23" s="418">
        <v>16080625.959999999</v>
      </c>
      <c r="B23" s="147" t="s">
        <v>63</v>
      </c>
      <c r="C23" s="201" t="s">
        <v>64</v>
      </c>
      <c r="D23" s="416"/>
      <c r="E23" s="416"/>
      <c r="F23" s="390">
        <f t="shared" si="1"/>
        <v>-16080625.959999999</v>
      </c>
    </row>
    <row r="24" spans="1:11" ht="15" customHeight="1">
      <c r="B24" s="413" t="s">
        <v>30</v>
      </c>
      <c r="C24" s="413" t="s">
        <v>31</v>
      </c>
      <c r="D24" s="416">
        <v>0</v>
      </c>
      <c r="E24" s="416">
        <v>10450764.460000001</v>
      </c>
      <c r="F24" s="390">
        <f t="shared" si="1"/>
        <v>-10450764.460000001</v>
      </c>
    </row>
    <row r="25" spans="1:11" ht="15" customHeight="1">
      <c r="B25" s="413" t="s">
        <v>36</v>
      </c>
      <c r="C25" s="413" t="s">
        <v>37</v>
      </c>
      <c r="D25" s="416">
        <v>34408.800000000003</v>
      </c>
      <c r="E25" s="416">
        <v>0</v>
      </c>
      <c r="F25" s="428">
        <f>D25</f>
        <v>34408.800000000003</v>
      </c>
    </row>
    <row r="26" spans="1:11" ht="15" customHeight="1">
      <c r="B26" s="413" t="s">
        <v>424</v>
      </c>
      <c r="C26" s="413" t="s">
        <v>425</v>
      </c>
      <c r="D26" s="416">
        <v>763280.88</v>
      </c>
      <c r="E26" s="416">
        <v>0</v>
      </c>
      <c r="F26" s="420">
        <f t="shared" ref="F26:F40" si="2">D26</f>
        <v>763280.88</v>
      </c>
    </row>
    <row r="27" spans="1:11" ht="15" customHeight="1">
      <c r="B27" s="413" t="s">
        <v>40</v>
      </c>
      <c r="C27" s="413" t="s">
        <v>41</v>
      </c>
      <c r="D27" s="416">
        <v>444140.28</v>
      </c>
      <c r="E27" s="416">
        <v>0</v>
      </c>
      <c r="F27" s="428">
        <f t="shared" si="2"/>
        <v>444140.28</v>
      </c>
    </row>
    <row r="28" spans="1:11" ht="15" customHeight="1">
      <c r="B28" s="413" t="s">
        <v>412</v>
      </c>
      <c r="C28" s="413" t="s">
        <v>42</v>
      </c>
      <c r="D28" s="416">
        <v>11019.09</v>
      </c>
      <c r="E28" s="416">
        <v>0</v>
      </c>
      <c r="F28" s="419">
        <f t="shared" si="2"/>
        <v>11019.09</v>
      </c>
    </row>
    <row r="29" spans="1:11" ht="15" customHeight="1">
      <c r="B29" s="413" t="s">
        <v>43</v>
      </c>
      <c r="C29" s="413" t="s">
        <v>44</v>
      </c>
      <c r="D29" s="416">
        <v>181555.11</v>
      </c>
      <c r="E29" s="416">
        <v>0</v>
      </c>
      <c r="F29" s="419">
        <f t="shared" si="2"/>
        <v>181555.11</v>
      </c>
    </row>
    <row r="30" spans="1:11" ht="15" customHeight="1">
      <c r="B30" s="413" t="s">
        <v>415</v>
      </c>
      <c r="C30" s="413" t="s">
        <v>416</v>
      </c>
      <c r="D30" s="416">
        <v>153756.62</v>
      </c>
      <c r="E30" s="416">
        <v>0</v>
      </c>
      <c r="F30" s="420">
        <f t="shared" si="2"/>
        <v>153756.62</v>
      </c>
    </row>
    <row r="31" spans="1:11" ht="15" customHeight="1">
      <c r="B31" s="413" t="s">
        <v>417</v>
      </c>
      <c r="C31" s="413" t="s">
        <v>418</v>
      </c>
      <c r="D31" s="416">
        <v>25987.02</v>
      </c>
      <c r="E31" s="416">
        <v>0</v>
      </c>
      <c r="F31" s="420">
        <f t="shared" si="2"/>
        <v>25987.02</v>
      </c>
    </row>
    <row r="32" spans="1:11" ht="15" customHeight="1">
      <c r="B32" s="413" t="s">
        <v>419</v>
      </c>
      <c r="C32" s="413" t="s">
        <v>420</v>
      </c>
      <c r="D32" s="416">
        <v>153540.04999999999</v>
      </c>
      <c r="E32" s="416">
        <v>0</v>
      </c>
      <c r="F32" s="420">
        <f t="shared" si="2"/>
        <v>153540.04999999999</v>
      </c>
    </row>
    <row r="33" spans="2:7">
      <c r="B33" s="413" t="s">
        <v>423</v>
      </c>
      <c r="C33" s="413" t="s">
        <v>33</v>
      </c>
      <c r="D33" s="416">
        <v>13900</v>
      </c>
      <c r="E33" s="416">
        <v>0</v>
      </c>
      <c r="F33" s="422">
        <f t="shared" si="2"/>
        <v>13900</v>
      </c>
    </row>
    <row r="34" spans="2:7" ht="15" customHeight="1">
      <c r="B34" s="413" t="s">
        <v>46</v>
      </c>
      <c r="C34" s="413" t="s">
        <v>47</v>
      </c>
      <c r="D34" s="416">
        <v>1027679.69</v>
      </c>
      <c r="E34" s="416">
        <v>0</v>
      </c>
      <c r="F34" s="428">
        <f t="shared" si="2"/>
        <v>1027679.69</v>
      </c>
    </row>
    <row r="35" spans="2:7" ht="15" customHeight="1">
      <c r="B35" s="413" t="s">
        <v>436</v>
      </c>
      <c r="C35" s="413" t="s">
        <v>437</v>
      </c>
      <c r="D35" s="416">
        <v>11800</v>
      </c>
      <c r="E35" s="416">
        <v>0</v>
      </c>
      <c r="F35" s="428">
        <f t="shared" si="2"/>
        <v>11800</v>
      </c>
      <c r="G35" s="419">
        <f>SUM(F35+F34+F27+F25)</f>
        <v>1518028.77</v>
      </c>
    </row>
    <row r="36" spans="2:7" ht="15" customHeight="1">
      <c r="B36" s="413" t="s">
        <v>34</v>
      </c>
      <c r="C36" s="413" t="s">
        <v>35</v>
      </c>
      <c r="D36" s="416">
        <v>125594.89</v>
      </c>
      <c r="E36" s="416">
        <v>0</v>
      </c>
      <c r="F36" s="420">
        <f t="shared" si="2"/>
        <v>125594.89</v>
      </c>
    </row>
    <row r="37" spans="2:7" ht="15" customHeight="1">
      <c r="B37" s="413" t="s">
        <v>443</v>
      </c>
      <c r="C37" s="413" t="s">
        <v>51</v>
      </c>
      <c r="D37" s="416">
        <v>3000</v>
      </c>
      <c r="E37" s="416">
        <v>0</v>
      </c>
      <c r="F37" s="422">
        <f t="shared" si="2"/>
        <v>3000</v>
      </c>
    </row>
    <row r="38" spans="2:7">
      <c r="B38" s="413" t="s">
        <v>426</v>
      </c>
      <c r="C38" s="413" t="s">
        <v>427</v>
      </c>
      <c r="D38" s="416">
        <v>72196.3</v>
      </c>
      <c r="E38" s="416">
        <v>0</v>
      </c>
      <c r="F38" s="420">
        <f t="shared" si="2"/>
        <v>72196.3</v>
      </c>
    </row>
    <row r="39" spans="2:7" ht="15" customHeight="1">
      <c r="B39" s="413" t="s">
        <v>52</v>
      </c>
      <c r="C39" s="413" t="s">
        <v>53</v>
      </c>
      <c r="D39" s="416">
        <v>1534399.96</v>
      </c>
      <c r="E39" s="416">
        <v>0</v>
      </c>
      <c r="F39" s="420">
        <f t="shared" si="2"/>
        <v>1534399.96</v>
      </c>
      <c r="G39" s="419">
        <f>SUM(F39+F38+F36+F32+F31+F30+F26)</f>
        <v>2828755.7199999997</v>
      </c>
    </row>
    <row r="40" spans="2:7" ht="15" customHeight="1">
      <c r="B40" s="413" t="s">
        <v>432</v>
      </c>
      <c r="C40" s="413" t="s">
        <v>433</v>
      </c>
      <c r="D40" s="416">
        <v>100650</v>
      </c>
      <c r="E40" s="416">
        <v>0</v>
      </c>
      <c r="F40" s="422">
        <f t="shared" si="2"/>
        <v>100650</v>
      </c>
      <c r="G40" s="419">
        <f>SUM(F40+F37+F33)</f>
        <v>117550</v>
      </c>
    </row>
    <row r="41" spans="2:7">
      <c r="B41" s="414" t="s">
        <v>57</v>
      </c>
      <c r="C41" s="414" t="s">
        <v>58</v>
      </c>
      <c r="D41" s="427">
        <f>SUM(D8:D40)</f>
        <v>30291245.360000007</v>
      </c>
      <c r="E41" s="427">
        <f>SUM(E8:E40)</f>
        <v>30291245.360000007</v>
      </c>
      <c r="F41" s="419">
        <f>SUM(F8:F40)</f>
        <v>0</v>
      </c>
    </row>
    <row r="42" spans="2:7" ht="15.75" customHeight="1">
      <c r="F42" s="419"/>
    </row>
    <row r="44" spans="2:7">
      <c r="D44" s="418">
        <f>D41-E41</f>
        <v>0</v>
      </c>
    </row>
    <row r="45" spans="2:7">
      <c r="F45" s="419">
        <f>SUM(F25:F40)</f>
        <v>4656908.6899999995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Impresion8/14/2025 2:02:17 PM &amp;R&amp;"Segoe UI,Regular"&amp;10 Pagina : 1 de 1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35"/>
  <sheetViews>
    <sheetView topLeftCell="B1" zoomScale="86" zoomScaleNormal="86" workbookViewId="0">
      <pane ySplit="7" topLeftCell="A8" activePane="bottomLeft" state="frozen"/>
      <selection activeCell="A13" sqref="A13:D18"/>
      <selection pane="bottomLeft" activeCell="C19" sqref="C19"/>
    </sheetView>
  </sheetViews>
  <sheetFormatPr baseColWidth="10" defaultColWidth="11" defaultRowHeight="15"/>
  <cols>
    <col min="1" max="1" width="22.28515625" hidden="1" customWidth="1"/>
    <col min="2" max="2" width="70.5703125" customWidth="1"/>
    <col min="3" max="3" width="13.5703125" bestFit="1" customWidth="1"/>
    <col min="5" max="5" width="16.140625" customWidth="1"/>
  </cols>
  <sheetData>
    <row r="1" spans="1:12" ht="15.75">
      <c r="B1" s="481" t="s">
        <v>518</v>
      </c>
      <c r="C1" s="481"/>
      <c r="D1" s="36"/>
      <c r="E1" s="36"/>
      <c r="F1" s="36"/>
      <c r="G1" s="36"/>
    </row>
    <row r="2" spans="1:12" ht="18.75">
      <c r="B2" s="489" t="s">
        <v>275</v>
      </c>
      <c r="C2" s="489"/>
      <c r="D2" s="37"/>
    </row>
    <row r="3" spans="1:12" ht="15.75">
      <c r="B3" s="481" t="s">
        <v>513</v>
      </c>
      <c r="C3" s="482"/>
      <c r="D3" s="36"/>
      <c r="E3" s="36"/>
      <c r="F3" s="36"/>
      <c r="G3" s="161"/>
      <c r="H3" s="161"/>
      <c r="I3" s="161"/>
      <c r="J3" s="161"/>
      <c r="K3" s="161"/>
      <c r="L3" s="161"/>
    </row>
    <row r="4" spans="1:12" ht="18.75">
      <c r="B4" s="489" t="s">
        <v>2</v>
      </c>
      <c r="C4" s="489"/>
      <c r="D4" s="37"/>
    </row>
    <row r="5" spans="1:12">
      <c r="C5" s="52"/>
    </row>
    <row r="6" spans="1:12" ht="15.75">
      <c r="A6" s="53"/>
      <c r="C6" s="52"/>
    </row>
    <row r="7" spans="1:12" ht="15" customHeight="1">
      <c r="A7" s="166" t="s">
        <v>276</v>
      </c>
      <c r="B7" s="172" t="s">
        <v>277</v>
      </c>
      <c r="C7" s="172" t="s">
        <v>278</v>
      </c>
    </row>
    <row r="8" spans="1:12" s="19" customFormat="1" ht="15.75">
      <c r="A8" s="54"/>
      <c r="B8" s="16" t="s">
        <v>13</v>
      </c>
      <c r="C8" s="152"/>
    </row>
    <row r="9" spans="1:12" s="19" customFormat="1" ht="15.75">
      <c r="A9" s="55">
        <v>300105134</v>
      </c>
      <c r="B9" s="16" t="s">
        <v>279</v>
      </c>
      <c r="C9" s="34"/>
    </row>
    <row r="10" spans="1:12" s="19" customFormat="1" ht="15.75">
      <c r="A10" s="56"/>
      <c r="B10" s="16" t="s">
        <v>280</v>
      </c>
      <c r="C10" s="34"/>
      <c r="D10" s="57"/>
    </row>
    <row r="11" spans="1:12" s="19" customFormat="1" ht="15.75">
      <c r="A11" s="11" t="s">
        <v>281</v>
      </c>
      <c r="B11" s="16" t="s">
        <v>282</v>
      </c>
      <c r="C11" s="34"/>
      <c r="D11" s="57"/>
    </row>
    <row r="12" spans="1:12" s="19" customFormat="1" ht="15.75">
      <c r="A12" s="11" t="s">
        <v>283</v>
      </c>
      <c r="B12" s="16" t="s">
        <v>284</v>
      </c>
      <c r="C12" s="152"/>
      <c r="D12" s="57"/>
    </row>
    <row r="13" spans="1:12" s="19" customFormat="1" ht="15.75">
      <c r="A13" s="11" t="s">
        <v>285</v>
      </c>
      <c r="B13" s="16" t="s">
        <v>286</v>
      </c>
      <c r="C13" s="34"/>
      <c r="D13" s="57"/>
    </row>
    <row r="14" spans="1:12" s="19" customFormat="1" ht="15.75">
      <c r="A14" s="11" t="s">
        <v>287</v>
      </c>
      <c r="B14" s="16" t="s">
        <v>288</v>
      </c>
      <c r="C14" s="34"/>
      <c r="D14" s="57"/>
    </row>
    <row r="15" spans="1:12" s="19" customFormat="1" ht="15.75">
      <c r="A15" s="11" t="s">
        <v>289</v>
      </c>
      <c r="B15" s="16" t="s">
        <v>290</v>
      </c>
      <c r="C15" s="34"/>
      <c r="D15" s="57"/>
    </row>
    <row r="16" spans="1:12" ht="15.75">
      <c r="A16" s="11" t="s">
        <v>291</v>
      </c>
      <c r="B16" s="16" t="s">
        <v>292</v>
      </c>
      <c r="C16" s="34"/>
      <c r="D16" s="58"/>
    </row>
    <row r="17" spans="1:9" ht="15.75">
      <c r="A17" s="11"/>
      <c r="B17" s="16" t="s">
        <v>293</v>
      </c>
      <c r="C17" s="34"/>
      <c r="D17" s="58"/>
      <c r="I17" s="19"/>
    </row>
    <row r="18" spans="1:9" ht="15.75">
      <c r="A18" s="11"/>
      <c r="B18" s="11" t="s">
        <v>294</v>
      </c>
      <c r="C18" s="34">
        <v>324335.93</v>
      </c>
      <c r="D18" s="58"/>
      <c r="E18" s="59"/>
      <c r="I18" s="19"/>
    </row>
    <row r="19" spans="1:9" ht="15.75">
      <c r="A19" s="11"/>
      <c r="B19" s="11" t="s">
        <v>295</v>
      </c>
      <c r="C19" s="34"/>
      <c r="D19" s="58"/>
      <c r="I19" s="19"/>
    </row>
    <row r="20" spans="1:9" ht="15.75">
      <c r="A20" s="60"/>
      <c r="B20" s="11" t="s">
        <v>296</v>
      </c>
      <c r="C20" s="34"/>
      <c r="D20" s="58"/>
      <c r="I20" s="19"/>
    </row>
    <row r="21" spans="1:9" ht="15.75">
      <c r="A21" s="60"/>
      <c r="B21" s="11" t="s">
        <v>297</v>
      </c>
      <c r="C21" s="34"/>
      <c r="D21" s="58"/>
    </row>
    <row r="22" spans="1:9" ht="15.75">
      <c r="A22" s="60"/>
      <c r="B22" s="56" t="s">
        <v>298</v>
      </c>
      <c r="C22" s="13">
        <f>SUM(C8:C21)</f>
        <v>324335.93</v>
      </c>
      <c r="D22" s="58"/>
    </row>
    <row r="23" spans="1:9" ht="15.75">
      <c r="A23" s="53"/>
      <c r="B23" s="19"/>
    </row>
    <row r="24" spans="1:9" ht="15.75">
      <c r="A24" s="53"/>
      <c r="C24" s="47"/>
    </row>
    <row r="25" spans="1:9" ht="15" customHeight="1">
      <c r="A25" s="61" t="s">
        <v>276</v>
      </c>
      <c r="B25" s="62" t="s">
        <v>299</v>
      </c>
      <c r="C25" s="61" t="s">
        <v>278</v>
      </c>
    </row>
    <row r="26" spans="1:9" ht="15.75">
      <c r="A26" s="11">
        <v>9995028000</v>
      </c>
      <c r="B26" s="11" t="s">
        <v>300</v>
      </c>
      <c r="C26" s="34"/>
    </row>
    <row r="27" spans="1:9" ht="15.75">
      <c r="A27" s="11">
        <v>9995028001</v>
      </c>
      <c r="B27" s="11" t="s">
        <v>301</v>
      </c>
      <c r="C27" s="34"/>
    </row>
    <row r="28" spans="1:9" ht="15.75">
      <c r="A28" s="11">
        <v>2110003000</v>
      </c>
      <c r="B28" s="63" t="s">
        <v>302</v>
      </c>
      <c r="C28" s="34"/>
    </row>
    <row r="29" spans="1:9" ht="15.75">
      <c r="A29" s="11">
        <v>9998014000</v>
      </c>
      <c r="B29" s="63" t="s">
        <v>303</v>
      </c>
      <c r="C29" s="34"/>
    </row>
    <row r="30" spans="1:9" ht="15.75">
      <c r="A30" s="11"/>
      <c r="B30" s="11" t="s">
        <v>304</v>
      </c>
      <c r="C30" s="64"/>
    </row>
    <row r="31" spans="1:9" ht="15.75">
      <c r="A31" s="11">
        <v>100198000</v>
      </c>
      <c r="B31" s="11" t="s">
        <v>305</v>
      </c>
      <c r="C31" s="34"/>
    </row>
    <row r="32" spans="1:9" ht="15.75">
      <c r="A32" s="11">
        <v>100198001</v>
      </c>
      <c r="B32" s="11" t="s">
        <v>306</v>
      </c>
      <c r="C32" s="64"/>
    </row>
    <row r="33" spans="1:3" ht="15.75">
      <c r="A33" s="11"/>
      <c r="B33" s="56" t="s">
        <v>307</v>
      </c>
      <c r="C33" s="65"/>
    </row>
    <row r="34" spans="1:3" ht="15.75">
      <c r="A34" s="53"/>
    </row>
    <row r="35" spans="1:3" ht="15.75">
      <c r="B35" s="56" t="s">
        <v>308</v>
      </c>
      <c r="C35" s="65">
        <f>+C22+C33</f>
        <v>324335.93</v>
      </c>
    </row>
  </sheetData>
  <mergeCells count="4">
    <mergeCell ref="B1:C1"/>
    <mergeCell ref="B2:C2"/>
    <mergeCell ref="B3:C3"/>
    <mergeCell ref="B4:C4"/>
  </mergeCells>
  <pageMargins left="0.51181102362204722" right="0.11811023622047245" top="0.74803149606299213" bottom="0.74803149606299213" header="0.31496062992125984" footer="0.31496062992125984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3:B24"/>
  <sheetViews>
    <sheetView workbookViewId="0">
      <selection activeCell="A3" sqref="A3:B3"/>
    </sheetView>
  </sheetViews>
  <sheetFormatPr baseColWidth="10" defaultColWidth="11" defaultRowHeight="15"/>
  <cols>
    <col min="1" max="1" width="59" customWidth="1"/>
    <col min="2" max="2" width="18" customWidth="1"/>
  </cols>
  <sheetData>
    <row r="3" spans="1:2" ht="15.75">
      <c r="A3" s="481" t="s">
        <v>518</v>
      </c>
      <c r="B3" s="481"/>
    </row>
    <row r="4" spans="1:2" ht="18.75">
      <c r="A4" s="489" t="s">
        <v>309</v>
      </c>
      <c r="B4" s="489"/>
    </row>
    <row r="5" spans="1:2">
      <c r="A5" s="490" t="s">
        <v>513</v>
      </c>
      <c r="B5" s="490"/>
    </row>
    <row r="6" spans="1:2" ht="18.75">
      <c r="A6" s="489" t="s">
        <v>2</v>
      </c>
      <c r="B6" s="489"/>
    </row>
    <row r="10" spans="1:2" ht="15" customHeight="1">
      <c r="A10" s="491" t="s">
        <v>310</v>
      </c>
      <c r="B10" s="494" t="s">
        <v>278</v>
      </c>
    </row>
    <row r="11" spans="1:2" ht="15" customHeight="1">
      <c r="A11" s="492"/>
      <c r="B11" s="495"/>
    </row>
    <row r="12" spans="1:2" ht="15.75" customHeight="1">
      <c r="A12" s="493"/>
      <c r="B12" s="496"/>
    </row>
    <row r="13" spans="1:2" ht="15.75">
      <c r="A13" s="48" t="s">
        <v>311</v>
      </c>
      <c r="B13" s="34"/>
    </row>
    <row r="14" spans="1:2" ht="15.75">
      <c r="A14" s="49" t="s">
        <v>312</v>
      </c>
      <c r="B14" s="34"/>
    </row>
    <row r="15" spans="1:2" ht="15.75">
      <c r="A15" s="49" t="s">
        <v>313</v>
      </c>
      <c r="B15" s="24"/>
    </row>
    <row r="16" spans="1:2" ht="15.75">
      <c r="A16" s="49" t="s">
        <v>503</v>
      </c>
      <c r="B16" s="24">
        <v>1334584.17</v>
      </c>
    </row>
    <row r="17" spans="1:2" ht="15.75">
      <c r="A17" s="49" t="s">
        <v>314</v>
      </c>
      <c r="B17" s="24"/>
    </row>
    <row r="18" spans="1:2" ht="15.75">
      <c r="A18" s="39" t="s">
        <v>315</v>
      </c>
      <c r="B18" s="31">
        <f>+B13+B14+B15+B16+B17</f>
        <v>1334584.17</v>
      </c>
    </row>
    <row r="19" spans="1:2">
      <c r="A19" s="50"/>
      <c r="B19" s="51"/>
    </row>
    <row r="20" spans="1:2">
      <c r="A20" s="50"/>
      <c r="B20" s="51"/>
    </row>
    <row r="21" spans="1:2">
      <c r="A21" s="50"/>
      <c r="B21" s="51"/>
    </row>
    <row r="22" spans="1:2">
      <c r="A22" s="50"/>
      <c r="B22" s="51"/>
    </row>
    <row r="23" spans="1:2">
      <c r="A23" s="50"/>
      <c r="B23" s="51"/>
    </row>
    <row r="24" spans="1:2">
      <c r="A24" s="50"/>
      <c r="B24" s="51"/>
    </row>
  </sheetData>
  <mergeCells count="6">
    <mergeCell ref="A3:B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4:D16"/>
  <sheetViews>
    <sheetView zoomScale="160" zoomScaleNormal="160" workbookViewId="0">
      <selection activeCell="A4" sqref="A4:B4"/>
    </sheetView>
  </sheetViews>
  <sheetFormatPr baseColWidth="10" defaultColWidth="11" defaultRowHeight="15"/>
  <cols>
    <col min="1" max="1" width="59.85546875" customWidth="1"/>
    <col min="2" max="2" width="21.42578125" customWidth="1"/>
    <col min="4" max="4" width="19.85546875" customWidth="1"/>
  </cols>
  <sheetData>
    <row r="4" spans="1:4" ht="15.75">
      <c r="A4" s="481" t="s">
        <v>518</v>
      </c>
      <c r="B4" s="481"/>
    </row>
    <row r="5" spans="1:4" ht="18.75">
      <c r="A5" s="489" t="s">
        <v>316</v>
      </c>
      <c r="B5" s="489"/>
    </row>
    <row r="6" spans="1:4">
      <c r="A6" s="490" t="s">
        <v>514</v>
      </c>
      <c r="B6" s="490"/>
    </row>
    <row r="7" spans="1:4" ht="18.75">
      <c r="A7" s="489" t="s">
        <v>2</v>
      </c>
      <c r="B7" s="489"/>
    </row>
    <row r="8" spans="1:4" ht="15.75">
      <c r="A8" s="42"/>
    </row>
    <row r="10" spans="1:4" ht="15" customHeight="1">
      <c r="A10" s="478" t="s">
        <v>317</v>
      </c>
      <c r="B10" s="479" t="s">
        <v>278</v>
      </c>
    </row>
    <row r="11" spans="1:4">
      <c r="A11" s="43" t="s">
        <v>318</v>
      </c>
      <c r="B11" s="425"/>
    </row>
    <row r="12" spans="1:4">
      <c r="A12" s="43" t="s">
        <v>494</v>
      </c>
      <c r="B12" s="425"/>
    </row>
    <row r="13" spans="1:4">
      <c r="A13" s="44" t="s">
        <v>319</v>
      </c>
      <c r="B13" s="480">
        <v>6605323.21</v>
      </c>
    </row>
    <row r="14" spans="1:4" ht="15.75">
      <c r="A14" s="44" t="s">
        <v>320</v>
      </c>
      <c r="B14" s="477"/>
    </row>
    <row r="15" spans="1:4">
      <c r="A15" s="478" t="s">
        <v>321</v>
      </c>
      <c r="B15" s="45">
        <f>SUM(B11:B14)</f>
        <v>6605323.21</v>
      </c>
      <c r="D15" s="46"/>
    </row>
    <row r="16" spans="1:4">
      <c r="D16" s="47"/>
    </row>
  </sheetData>
  <mergeCells count="4">
    <mergeCell ref="A4:B4"/>
    <mergeCell ref="A5:B5"/>
    <mergeCell ref="A6:B6"/>
    <mergeCell ref="A7:B7"/>
  </mergeCell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4:C16"/>
  <sheetViews>
    <sheetView workbookViewId="0">
      <selection activeCell="H40" sqref="H40"/>
    </sheetView>
  </sheetViews>
  <sheetFormatPr baseColWidth="10" defaultColWidth="11" defaultRowHeight="15"/>
  <cols>
    <col min="1" max="1" width="41" customWidth="1"/>
    <col min="2" max="2" width="35" customWidth="1"/>
    <col min="3" max="3" width="12.7109375" customWidth="1"/>
  </cols>
  <sheetData>
    <row r="4" spans="1:3" ht="15.75">
      <c r="A4" s="481" t="s">
        <v>518</v>
      </c>
      <c r="B4" s="481"/>
    </row>
    <row r="5" spans="1:3" ht="18.75">
      <c r="A5" s="489" t="s">
        <v>322</v>
      </c>
      <c r="B5" s="489"/>
    </row>
    <row r="6" spans="1:3">
      <c r="A6" s="490" t="s">
        <v>515</v>
      </c>
      <c r="B6" s="490"/>
    </row>
    <row r="7" spans="1:3" ht="18.75">
      <c r="A7" s="489" t="s">
        <v>2</v>
      </c>
      <c r="B7" s="489"/>
    </row>
    <row r="8" spans="1:3" ht="18.75">
      <c r="A8" s="10"/>
      <c r="B8" s="10"/>
    </row>
    <row r="9" spans="1:3" ht="15.75">
      <c r="B9" s="20"/>
    </row>
    <row r="10" spans="1:3" ht="15.75">
      <c r="B10" s="20"/>
    </row>
    <row r="11" spans="1:3" ht="15" customHeight="1">
      <c r="A11" s="175" t="s">
        <v>310</v>
      </c>
      <c r="B11" s="173" t="s">
        <v>278</v>
      </c>
    </row>
    <row r="12" spans="1:3" ht="15.75">
      <c r="A12" s="27" t="s">
        <v>323</v>
      </c>
      <c r="B12" s="40">
        <v>15374682.17</v>
      </c>
    </row>
    <row r="13" spans="1:3" ht="15" customHeight="1">
      <c r="A13" s="25" t="s">
        <v>324</v>
      </c>
      <c r="B13" s="31">
        <f>+B12</f>
        <v>15374682.17</v>
      </c>
    </row>
    <row r="15" spans="1:3" ht="15" customHeight="1">
      <c r="C15" s="9"/>
    </row>
    <row r="16" spans="1:3">
      <c r="B16" s="41"/>
    </row>
  </sheetData>
  <mergeCells count="4">
    <mergeCell ref="A4:B4"/>
    <mergeCell ref="A5:B5"/>
    <mergeCell ref="A6:B6"/>
    <mergeCell ref="A7:B7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3:E21"/>
  <sheetViews>
    <sheetView workbookViewId="0">
      <selection activeCell="C17" sqref="C17"/>
    </sheetView>
  </sheetViews>
  <sheetFormatPr baseColWidth="10" defaultColWidth="11" defaultRowHeight="15"/>
  <cols>
    <col min="2" max="2" width="48" customWidth="1"/>
    <col min="3" max="3" width="17" customWidth="1"/>
  </cols>
  <sheetData>
    <row r="3" spans="1:5" ht="15.75">
      <c r="A3" s="481" t="s">
        <v>518</v>
      </c>
      <c r="B3" s="481"/>
      <c r="C3" s="481"/>
      <c r="D3" s="481"/>
      <c r="E3" s="36"/>
    </row>
    <row r="4" spans="1:5" ht="18.75">
      <c r="A4" s="489" t="s">
        <v>325</v>
      </c>
      <c r="B4" s="489"/>
      <c r="C4" s="489"/>
      <c r="D4" s="489"/>
      <c r="E4" s="37"/>
    </row>
    <row r="5" spans="1:5" ht="18.75">
      <c r="A5" s="490" t="s">
        <v>516</v>
      </c>
      <c r="B5" s="497"/>
      <c r="C5" s="497"/>
      <c r="D5" s="497"/>
      <c r="E5" s="37"/>
    </row>
    <row r="6" spans="1:5" ht="18.75">
      <c r="B6" s="489" t="s">
        <v>2</v>
      </c>
      <c r="C6" s="489"/>
    </row>
    <row r="7" spans="1:5" ht="15.75">
      <c r="C7" s="20"/>
    </row>
    <row r="8" spans="1:5" ht="15.75">
      <c r="C8" s="20"/>
    </row>
    <row r="9" spans="1:5" ht="21">
      <c r="C9" s="206">
        <v>2026</v>
      </c>
    </row>
    <row r="10" spans="1:5" ht="15" customHeight="1">
      <c r="B10" s="174" t="s">
        <v>310</v>
      </c>
      <c r="C10" s="173" t="s">
        <v>278</v>
      </c>
    </row>
    <row r="11" spans="1:5" ht="15.75">
      <c r="B11" s="157" t="s">
        <v>326</v>
      </c>
      <c r="C11" s="33"/>
    </row>
    <row r="12" spans="1:5" ht="15.75">
      <c r="B12" s="157" t="s">
        <v>327</v>
      </c>
      <c r="C12" s="33">
        <v>10933.53</v>
      </c>
    </row>
    <row r="13" spans="1:5" ht="15.75">
      <c r="B13" s="158" t="s">
        <v>328</v>
      </c>
      <c r="C13" s="38"/>
    </row>
    <row r="14" spans="1:5" ht="15.75">
      <c r="B14" s="158" t="s">
        <v>329</v>
      </c>
      <c r="C14" s="38"/>
    </row>
    <row r="15" spans="1:5" ht="15.75">
      <c r="B15" s="158" t="s">
        <v>330</v>
      </c>
      <c r="C15" s="34"/>
    </row>
    <row r="16" spans="1:5" ht="15.75">
      <c r="B16" s="160" t="s">
        <v>405</v>
      </c>
      <c r="C16" s="406"/>
    </row>
    <row r="17" spans="2:3" ht="15.75">
      <c r="B17" s="160" t="s">
        <v>407</v>
      </c>
      <c r="C17" s="34"/>
    </row>
    <row r="18" spans="2:3" ht="15.75">
      <c r="B18" s="158" t="s">
        <v>331</v>
      </c>
      <c r="C18" s="34"/>
    </row>
    <row r="19" spans="2:3" ht="15.75">
      <c r="B19" s="159" t="s">
        <v>332</v>
      </c>
      <c r="C19" s="34"/>
    </row>
    <row r="20" spans="2:3" ht="15.75">
      <c r="B20" s="159" t="s">
        <v>333</v>
      </c>
      <c r="C20" s="34"/>
    </row>
    <row r="21" spans="2:3" ht="15.75">
      <c r="B21" s="39" t="s">
        <v>334</v>
      </c>
      <c r="C21" s="35">
        <f>SUM(C11:C20)</f>
        <v>10933.53</v>
      </c>
    </row>
  </sheetData>
  <mergeCells count="4">
    <mergeCell ref="A3:D3"/>
    <mergeCell ref="A4:D4"/>
    <mergeCell ref="A5:D5"/>
    <mergeCell ref="B6:C6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4"/>
  <sheetViews>
    <sheetView workbookViewId="0">
      <selection activeCell="A4" sqref="A4:B4"/>
    </sheetView>
  </sheetViews>
  <sheetFormatPr baseColWidth="10" defaultColWidth="11" defaultRowHeight="15"/>
  <cols>
    <col min="1" max="1" width="56.140625" customWidth="1"/>
    <col min="2" max="2" width="24.85546875" customWidth="1"/>
  </cols>
  <sheetData>
    <row r="1" spans="1:4" ht="15.75">
      <c r="A1" s="481" t="s">
        <v>0</v>
      </c>
      <c r="B1" s="481"/>
    </row>
    <row r="2" spans="1:4" ht="18.75">
      <c r="A2" s="489" t="s">
        <v>335</v>
      </c>
      <c r="B2" s="489"/>
    </row>
    <row r="3" spans="1:4">
      <c r="A3" s="490" t="s">
        <v>473</v>
      </c>
      <c r="B3" s="497"/>
      <c r="C3" s="162"/>
      <c r="D3" s="162"/>
    </row>
    <row r="4" spans="1:4" ht="18.75">
      <c r="A4" s="489" t="s">
        <v>2</v>
      </c>
      <c r="B4" s="489"/>
    </row>
    <row r="5" spans="1:4" ht="15.75">
      <c r="A5" s="19"/>
      <c r="B5" s="20"/>
    </row>
    <row r="6" spans="1:4" ht="15.75">
      <c r="A6" s="19"/>
      <c r="B6" s="20"/>
    </row>
    <row r="7" spans="1:4" ht="15" customHeight="1">
      <c r="A7" s="175" t="s">
        <v>310</v>
      </c>
      <c r="B7" s="173" t="s">
        <v>278</v>
      </c>
    </row>
    <row r="8" spans="1:4" ht="15.75">
      <c r="A8" s="21" t="s">
        <v>336</v>
      </c>
      <c r="B8" s="33"/>
    </row>
    <row r="9" spans="1:4" ht="15.75">
      <c r="A9" s="23" t="s">
        <v>337</v>
      </c>
      <c r="B9" s="34"/>
    </row>
    <row r="10" spans="1:4" ht="15.75">
      <c r="A10" s="23" t="s">
        <v>338</v>
      </c>
      <c r="B10" s="34"/>
    </row>
    <row r="11" spans="1:4" ht="15.75">
      <c r="A11" s="23" t="s">
        <v>339</v>
      </c>
      <c r="B11" s="34"/>
    </row>
    <row r="12" spans="1:4" ht="15.75">
      <c r="A12" s="23" t="s">
        <v>340</v>
      </c>
      <c r="B12" s="34"/>
    </row>
    <row r="13" spans="1:4" ht="15.75">
      <c r="A13" s="23" t="s">
        <v>341</v>
      </c>
      <c r="B13" s="34"/>
    </row>
    <row r="14" spans="1:4" ht="15.75">
      <c r="A14" s="25" t="s">
        <v>342</v>
      </c>
      <c r="B14" s="35">
        <f>SUM(B8:B13)</f>
        <v>0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13"/>
  <sheetViews>
    <sheetView zoomScaleNormal="100" zoomScaleSheetLayoutView="112" workbookViewId="0">
      <selection activeCell="A4" sqref="A4:B4"/>
    </sheetView>
  </sheetViews>
  <sheetFormatPr baseColWidth="10" defaultColWidth="11" defaultRowHeight="15"/>
  <cols>
    <col min="1" max="1" width="44.28515625" customWidth="1"/>
    <col min="2" max="2" width="43.140625" customWidth="1"/>
  </cols>
  <sheetData>
    <row r="1" spans="1:2" ht="15.75">
      <c r="A1" s="481" t="s">
        <v>0</v>
      </c>
      <c r="B1" s="481"/>
    </row>
    <row r="2" spans="1:2" ht="18.75">
      <c r="A2" s="489" t="s">
        <v>343</v>
      </c>
      <c r="B2" s="489"/>
    </row>
    <row r="3" spans="1:2">
      <c r="A3" s="490" t="s">
        <v>474</v>
      </c>
      <c r="B3" s="490"/>
    </row>
    <row r="4" spans="1:2" ht="18.75">
      <c r="A4" s="489" t="s">
        <v>2</v>
      </c>
      <c r="B4" s="489"/>
    </row>
    <row r="5" spans="1:2" ht="18.75">
      <c r="A5" s="10"/>
      <c r="B5" s="10"/>
    </row>
    <row r="6" spans="1:2" ht="15.75">
      <c r="B6" s="20"/>
    </row>
    <row r="7" spans="1:2" ht="15.75">
      <c r="B7" s="20"/>
    </row>
    <row r="8" spans="1:2">
      <c r="A8" s="491" t="s">
        <v>310</v>
      </c>
      <c r="B8" s="494" t="s">
        <v>278</v>
      </c>
    </row>
    <row r="9" spans="1:2">
      <c r="A9" s="492"/>
      <c r="B9" s="495"/>
    </row>
    <row r="10" spans="1:2">
      <c r="A10" s="493"/>
      <c r="B10" s="496"/>
    </row>
    <row r="11" spans="1:2" ht="15.75">
      <c r="A11" s="27" t="s">
        <v>344</v>
      </c>
      <c r="B11" s="28"/>
    </row>
    <row r="12" spans="1:2" ht="15.75" hidden="1">
      <c r="A12" s="29"/>
      <c r="B12" s="30"/>
    </row>
    <row r="13" spans="1:2" ht="15.75">
      <c r="A13" s="25" t="s">
        <v>345</v>
      </c>
      <c r="B13" s="31">
        <f>SUM(B11:B12)</f>
        <v>0</v>
      </c>
    </row>
  </sheetData>
  <mergeCells count="6">
    <mergeCell ref="A1:B1"/>
    <mergeCell ref="A2:B2"/>
    <mergeCell ref="A3:B3"/>
    <mergeCell ref="A4:B4"/>
    <mergeCell ref="A8:A10"/>
    <mergeCell ref="B8:B10"/>
  </mergeCells>
  <pageMargins left="0.7" right="0.7" top="0.75" bottom="0.75" header="0.3" footer="0.3"/>
  <pageSetup orientation="portrait" horizontalDpi="0" verticalDpi="0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13"/>
  <sheetViews>
    <sheetView zoomScaleNormal="100" workbookViewId="0">
      <selection activeCell="A4" sqref="A4:B4"/>
    </sheetView>
  </sheetViews>
  <sheetFormatPr baseColWidth="10" defaultColWidth="11" defaultRowHeight="15"/>
  <cols>
    <col min="1" max="1" width="46.85546875" customWidth="1"/>
    <col min="2" max="2" width="22.7109375" customWidth="1"/>
  </cols>
  <sheetData>
    <row r="1" spans="1:2" ht="15.75">
      <c r="A1" s="481" t="s">
        <v>0</v>
      </c>
      <c r="B1" s="481"/>
    </row>
    <row r="2" spans="1:2" ht="18.75">
      <c r="A2" s="489" t="s">
        <v>346</v>
      </c>
      <c r="B2" s="489"/>
    </row>
    <row r="3" spans="1:2">
      <c r="A3" s="490" t="s">
        <v>475</v>
      </c>
      <c r="B3" s="497"/>
    </row>
    <row r="4" spans="1:2" ht="18.75">
      <c r="A4" s="489" t="s">
        <v>2</v>
      </c>
      <c r="B4" s="489"/>
    </row>
    <row r="5" spans="1:2" ht="15.75">
      <c r="A5" s="19"/>
      <c r="B5" s="20"/>
    </row>
    <row r="6" spans="1:2" ht="15.75">
      <c r="A6" s="19"/>
      <c r="B6" s="20"/>
    </row>
    <row r="7" spans="1:2">
      <c r="A7" s="491" t="s">
        <v>310</v>
      </c>
      <c r="B7" s="494" t="s">
        <v>278</v>
      </c>
    </row>
    <row r="8" spans="1:2">
      <c r="A8" s="492"/>
      <c r="B8" s="495"/>
    </row>
    <row r="9" spans="1:2">
      <c r="A9" s="493"/>
      <c r="B9" s="496"/>
    </row>
    <row r="10" spans="1:2" ht="15.75">
      <c r="A10" s="21" t="s">
        <v>336</v>
      </c>
      <c r="B10" s="22"/>
    </row>
    <row r="11" spans="1:2" ht="15.75">
      <c r="A11" s="23" t="s">
        <v>337</v>
      </c>
      <c r="B11" s="24"/>
    </row>
    <row r="12" spans="1:2" ht="15.75">
      <c r="A12" s="23" t="s">
        <v>338</v>
      </c>
      <c r="B12" s="24"/>
    </row>
    <row r="13" spans="1:2" ht="17.25">
      <c r="A13" s="25" t="s">
        <v>347</v>
      </c>
      <c r="B13" s="26">
        <f>+B10+B11+B12</f>
        <v>0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B27"/>
  <sheetViews>
    <sheetView workbookViewId="0">
      <selection activeCell="D13" sqref="D13"/>
    </sheetView>
  </sheetViews>
  <sheetFormatPr baseColWidth="10" defaultColWidth="11" defaultRowHeight="15"/>
  <cols>
    <col min="1" max="1" width="70.85546875" customWidth="1"/>
    <col min="2" max="2" width="19.140625" customWidth="1"/>
  </cols>
  <sheetData>
    <row r="2" spans="1:2" ht="15.75">
      <c r="A2" s="481" t="s">
        <v>518</v>
      </c>
      <c r="B2" s="481"/>
    </row>
    <row r="3" spans="1:2" ht="18.75">
      <c r="A3" s="489" t="s">
        <v>348</v>
      </c>
      <c r="B3" s="489"/>
    </row>
    <row r="4" spans="1:2">
      <c r="A4" s="490" t="s">
        <v>515</v>
      </c>
      <c r="B4" s="497"/>
    </row>
    <row r="5" spans="1:2" ht="18.75">
      <c r="A5" s="489" t="s">
        <v>2</v>
      </c>
      <c r="B5" s="489"/>
    </row>
    <row r="7" spans="1:2">
      <c r="B7" s="205">
        <v>2026</v>
      </c>
    </row>
    <row r="8" spans="1:2" ht="15" customHeight="1">
      <c r="A8" s="176" t="s">
        <v>349</v>
      </c>
      <c r="B8" s="173" t="s">
        <v>278</v>
      </c>
    </row>
    <row r="9" spans="1:2" ht="15.75">
      <c r="A9" s="11" t="s">
        <v>294</v>
      </c>
      <c r="B9" s="12"/>
    </row>
    <row r="10" spans="1:2" ht="15.75">
      <c r="A10" s="2" t="s">
        <v>350</v>
      </c>
      <c r="B10" s="13">
        <f>SUM(B9)</f>
        <v>0</v>
      </c>
    </row>
    <row r="11" spans="1:2" ht="15.75">
      <c r="B11" s="474"/>
    </row>
    <row r="12" spans="1:2" ht="15.75">
      <c r="A12" s="14" t="s">
        <v>351</v>
      </c>
      <c r="B12" s="153" t="s">
        <v>278</v>
      </c>
    </row>
    <row r="13" spans="1:2" ht="15.75">
      <c r="A13" s="15" t="s">
        <v>31</v>
      </c>
      <c r="B13" s="473">
        <v>822896.3</v>
      </c>
    </row>
    <row r="14" spans="1:2" ht="15.75">
      <c r="A14" s="16" t="s">
        <v>279</v>
      </c>
      <c r="B14" s="12"/>
    </row>
    <row r="15" spans="1:2" ht="15.75">
      <c r="A15" s="16" t="s">
        <v>280</v>
      </c>
      <c r="B15" s="12">
        <v>0</v>
      </c>
    </row>
    <row r="16" spans="1:2" ht="15.75">
      <c r="A16" s="16" t="s">
        <v>284</v>
      </c>
      <c r="B16" s="12">
        <v>399262.11</v>
      </c>
    </row>
    <row r="17" spans="1:2" ht="15.75">
      <c r="A17" s="16" t="s">
        <v>286</v>
      </c>
      <c r="B17" s="12"/>
    </row>
    <row r="18" spans="1:2" ht="15.75">
      <c r="A18" s="16" t="s">
        <v>288</v>
      </c>
      <c r="B18" s="12"/>
    </row>
    <row r="19" spans="1:2" ht="15.75">
      <c r="A19" s="16" t="s">
        <v>290</v>
      </c>
      <c r="B19" s="12"/>
    </row>
    <row r="20" spans="1:2" ht="15.75">
      <c r="A20" s="16" t="s">
        <v>352</v>
      </c>
      <c r="B20" s="12"/>
    </row>
    <row r="21" spans="1:2" ht="15.75">
      <c r="A21" s="11" t="s">
        <v>295</v>
      </c>
      <c r="B21" s="5"/>
    </row>
    <row r="22" spans="1:2" ht="15.75">
      <c r="A22" s="11" t="s">
        <v>296</v>
      </c>
      <c r="B22" s="12"/>
    </row>
    <row r="23" spans="1:2" ht="15.75">
      <c r="A23" s="16" t="s">
        <v>302</v>
      </c>
      <c r="B23" s="12"/>
    </row>
    <row r="24" spans="1:2" ht="15.75">
      <c r="A24" s="11" t="s">
        <v>305</v>
      </c>
      <c r="B24" s="12"/>
    </row>
    <row r="25" spans="1:2" ht="18.75">
      <c r="A25" s="17" t="s">
        <v>350</v>
      </c>
      <c r="B25" s="18">
        <f>SUM(B13:B24)</f>
        <v>1222158.4100000001</v>
      </c>
    </row>
    <row r="26" spans="1:2" ht="18.75">
      <c r="A26" s="17" t="s">
        <v>353</v>
      </c>
      <c r="B26" s="18">
        <f>+B10+B25</f>
        <v>1222158.4100000001</v>
      </c>
    </row>
    <row r="27" spans="1:2">
      <c r="B27" s="9"/>
    </row>
  </sheetData>
  <mergeCells count="4">
    <mergeCell ref="A2:B2"/>
    <mergeCell ref="A3:B3"/>
    <mergeCell ref="A4:B4"/>
    <mergeCell ref="A5:B5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F73"/>
  <sheetViews>
    <sheetView zoomScale="112" zoomScaleNormal="112" workbookViewId="0">
      <selection activeCell="B39" sqref="B39"/>
    </sheetView>
  </sheetViews>
  <sheetFormatPr baseColWidth="10" defaultColWidth="11" defaultRowHeight="15"/>
  <cols>
    <col min="1" max="1" width="4.7109375" customWidth="1"/>
    <col min="2" max="2" width="60.5703125" customWidth="1"/>
    <col min="3" max="3" width="11.140625" customWidth="1"/>
    <col min="4" max="4" width="31" customWidth="1"/>
  </cols>
  <sheetData>
    <row r="2" spans="1:3" ht="15.75">
      <c r="B2" s="481" t="s">
        <v>518</v>
      </c>
      <c r="C2" s="481"/>
    </row>
    <row r="3" spans="1:3" ht="15.75">
      <c r="B3" s="488" t="s">
        <v>354</v>
      </c>
      <c r="C3" s="488"/>
    </row>
    <row r="4" spans="1:3">
      <c r="A4" s="490" t="s">
        <v>517</v>
      </c>
      <c r="B4" s="497"/>
      <c r="C4" s="497"/>
    </row>
    <row r="5" spans="1:3" ht="15" customHeight="1">
      <c r="B5" s="488" t="s">
        <v>2</v>
      </c>
      <c r="C5" s="488"/>
    </row>
    <row r="6" spans="1:3" ht="15" customHeight="1">
      <c r="C6" s="207">
        <v>2026</v>
      </c>
    </row>
    <row r="7" spans="1:3" ht="15" customHeight="1">
      <c r="B7" s="2" t="s">
        <v>355</v>
      </c>
      <c r="C7" s="166" t="s">
        <v>278</v>
      </c>
    </row>
    <row r="8" spans="1:3" ht="20.25" customHeight="1">
      <c r="B8" s="3" t="s">
        <v>356</v>
      </c>
      <c r="C8" s="167"/>
    </row>
    <row r="9" spans="1:3" ht="25.5" customHeight="1">
      <c r="B9" s="4" t="s">
        <v>357</v>
      </c>
      <c r="C9" s="5"/>
    </row>
    <row r="10" spans="1:3" ht="15" customHeight="1">
      <c r="B10" s="6" t="s">
        <v>358</v>
      </c>
      <c r="C10" s="5"/>
    </row>
    <row r="11" spans="1:3" ht="15" customHeight="1">
      <c r="B11" s="6" t="s">
        <v>359</v>
      </c>
      <c r="C11" s="5"/>
    </row>
    <row r="12" spans="1:3" ht="15.75">
      <c r="B12" s="6" t="s">
        <v>65</v>
      </c>
      <c r="C12" s="5"/>
    </row>
    <row r="13" spans="1:3" ht="15.75">
      <c r="B13" s="6" t="s">
        <v>33</v>
      </c>
      <c r="C13" s="5"/>
    </row>
    <row r="14" spans="1:3" ht="15.75">
      <c r="B14" s="6" t="s">
        <v>32</v>
      </c>
      <c r="C14" s="5"/>
    </row>
    <row r="15" spans="1:3" ht="15.75">
      <c r="B15" s="6" t="s">
        <v>360</v>
      </c>
      <c r="C15" s="5">
        <v>442755.4</v>
      </c>
    </row>
    <row r="16" spans="1:3" ht="15.75">
      <c r="B16" s="6" t="s">
        <v>361</v>
      </c>
      <c r="C16" s="5"/>
    </row>
    <row r="17" spans="2:3" ht="15.75">
      <c r="B17" s="6" t="s">
        <v>362</v>
      </c>
      <c r="C17" s="5"/>
    </row>
    <row r="18" spans="2:3" ht="15.75">
      <c r="B18" s="6" t="s">
        <v>363</v>
      </c>
      <c r="C18" s="5"/>
    </row>
    <row r="19" spans="2:3" ht="18.75">
      <c r="B19" s="3" t="s">
        <v>364</v>
      </c>
      <c r="C19" s="5"/>
    </row>
    <row r="20" spans="2:3" ht="18.75">
      <c r="B20" s="3" t="s">
        <v>365</v>
      </c>
      <c r="C20" s="5"/>
    </row>
    <row r="21" spans="2:3" ht="15.75">
      <c r="B21" s="6" t="s">
        <v>51</v>
      </c>
      <c r="C21" s="5"/>
    </row>
    <row r="22" spans="2:3" ht="15.75">
      <c r="B22" s="6" t="s">
        <v>366</v>
      </c>
      <c r="C22" s="5"/>
    </row>
    <row r="23" spans="2:3" ht="15.75">
      <c r="B23" s="6" t="s">
        <v>367</v>
      </c>
      <c r="C23" s="5"/>
    </row>
    <row r="24" spans="2:3" ht="15.75">
      <c r="B24" s="6" t="s">
        <v>368</v>
      </c>
      <c r="C24" s="5"/>
    </row>
    <row r="25" spans="2:3" ht="15.75">
      <c r="B25" s="6" t="s">
        <v>369</v>
      </c>
      <c r="C25" s="5">
        <v>12640</v>
      </c>
    </row>
    <row r="26" spans="2:3" ht="15.75">
      <c r="B26" s="6" t="s">
        <v>56</v>
      </c>
      <c r="C26" s="5">
        <v>4000</v>
      </c>
    </row>
    <row r="27" spans="2:3" ht="15.75">
      <c r="B27" s="6" t="s">
        <v>39</v>
      </c>
      <c r="C27" s="5"/>
    </row>
    <row r="28" spans="2:3" ht="15.75">
      <c r="B28" s="6" t="s">
        <v>48</v>
      </c>
      <c r="C28" s="5"/>
    </row>
    <row r="29" spans="2:3" ht="15.75">
      <c r="B29" s="6" t="s">
        <v>370</v>
      </c>
      <c r="C29" s="5">
        <v>12604.2</v>
      </c>
    </row>
    <row r="30" spans="2:3" ht="15.75">
      <c r="B30" s="6" t="s">
        <v>371</v>
      </c>
      <c r="C30" s="5"/>
    </row>
    <row r="31" spans="2:3" ht="18.75">
      <c r="B31" s="3" t="s">
        <v>372</v>
      </c>
      <c r="C31" s="5"/>
    </row>
    <row r="32" spans="2:3" ht="15.75">
      <c r="B32" s="6" t="s">
        <v>37</v>
      </c>
      <c r="C32" s="5">
        <v>120604.1</v>
      </c>
    </row>
    <row r="33" spans="2:6" ht="15.75">
      <c r="B33" s="6" t="s">
        <v>510</v>
      </c>
      <c r="C33" s="5">
        <v>131682.79999999999</v>
      </c>
    </row>
    <row r="34" spans="2:6" ht="15.75">
      <c r="B34" s="6" t="s">
        <v>54</v>
      </c>
      <c r="C34" s="5"/>
    </row>
    <row r="35" spans="2:6" ht="15.75">
      <c r="B35" s="6" t="s">
        <v>45</v>
      </c>
      <c r="C35" s="5"/>
    </row>
    <row r="36" spans="2:6" ht="15.75">
      <c r="B36" s="6" t="s">
        <v>373</v>
      </c>
      <c r="C36" s="5">
        <v>266020</v>
      </c>
      <c r="F36" s="199"/>
    </row>
    <row r="37" spans="2:6" ht="15.75">
      <c r="B37" s="6" t="s">
        <v>374</v>
      </c>
      <c r="C37" s="5"/>
    </row>
    <row r="38" spans="2:6" ht="15.75">
      <c r="B38" s="6" t="s">
        <v>375</v>
      </c>
      <c r="C38" s="5"/>
    </row>
    <row r="39" spans="2:6" ht="15.75">
      <c r="B39" s="6" t="s">
        <v>47</v>
      </c>
      <c r="C39" s="5">
        <v>6033.04</v>
      </c>
    </row>
    <row r="40" spans="2:6" ht="15.75">
      <c r="B40" s="6" t="s">
        <v>376</v>
      </c>
      <c r="C40" s="5"/>
    </row>
    <row r="41" spans="2:6" ht="15.75">
      <c r="B41" s="6" t="s">
        <v>377</v>
      </c>
      <c r="C41" s="5"/>
    </row>
    <row r="42" spans="2:6" ht="15.75">
      <c r="B42" s="6" t="s">
        <v>378</v>
      </c>
      <c r="C42" s="5"/>
    </row>
    <row r="43" spans="2:6" ht="15.75">
      <c r="B43" s="6" t="s">
        <v>379</v>
      </c>
      <c r="C43" s="5"/>
    </row>
    <row r="44" spans="2:6" ht="15.75">
      <c r="B44" s="6" t="s">
        <v>380</v>
      </c>
      <c r="C44" s="5"/>
    </row>
    <row r="45" spans="2:6" ht="15.75">
      <c r="B45" s="6" t="s">
        <v>381</v>
      </c>
      <c r="C45" s="5"/>
    </row>
    <row r="46" spans="2:6" ht="15.75">
      <c r="B46" s="6" t="s">
        <v>382</v>
      </c>
      <c r="C46" s="5"/>
    </row>
    <row r="47" spans="2:6" ht="18.75">
      <c r="B47" s="3" t="s">
        <v>383</v>
      </c>
      <c r="C47" s="5"/>
    </row>
    <row r="48" spans="2:6" ht="18.75">
      <c r="B48" s="3" t="s">
        <v>384</v>
      </c>
      <c r="C48" s="5"/>
    </row>
    <row r="49" spans="2:3" ht="18.75">
      <c r="B49" s="3" t="s">
        <v>385</v>
      </c>
      <c r="C49" s="5"/>
    </row>
    <row r="50" spans="2:3" ht="15.75">
      <c r="B50" s="6" t="s">
        <v>386</v>
      </c>
      <c r="C50" s="5"/>
    </row>
    <row r="51" spans="2:3" ht="15.75">
      <c r="B51" s="6" t="s">
        <v>387</v>
      </c>
      <c r="C51" s="5"/>
    </row>
    <row r="52" spans="2:3" ht="18.75">
      <c r="B52" s="3" t="s">
        <v>388</v>
      </c>
      <c r="C52" s="5"/>
    </row>
    <row r="53" spans="2:3" ht="15.75">
      <c r="B53" s="6" t="s">
        <v>389</v>
      </c>
      <c r="C53" s="5"/>
    </row>
    <row r="54" spans="2:3" ht="15.75">
      <c r="B54" s="6" t="s">
        <v>390</v>
      </c>
      <c r="C54" s="5"/>
    </row>
    <row r="55" spans="2:3" ht="15.75">
      <c r="B55" s="6" t="s">
        <v>391</v>
      </c>
      <c r="C55" s="5"/>
    </row>
    <row r="56" spans="2:3" ht="15.75">
      <c r="B56" s="6" t="s">
        <v>392</v>
      </c>
      <c r="C56" s="5"/>
    </row>
    <row r="57" spans="2:3" ht="15.75">
      <c r="B57" s="6" t="s">
        <v>42</v>
      </c>
      <c r="C57" s="5">
        <v>2416</v>
      </c>
    </row>
    <row r="58" spans="2:3" ht="18.75">
      <c r="B58" s="3" t="s">
        <v>393</v>
      </c>
      <c r="C58" s="5"/>
    </row>
    <row r="59" spans="2:3" ht="18.75">
      <c r="B59" s="3" t="s">
        <v>394</v>
      </c>
      <c r="C59" s="5"/>
    </row>
    <row r="60" spans="2:3" ht="15.75">
      <c r="B60" s="6" t="s">
        <v>395</v>
      </c>
      <c r="C60" s="5"/>
    </row>
    <row r="61" spans="2:3" ht="15.75">
      <c r="B61" s="6" t="s">
        <v>396</v>
      </c>
      <c r="C61" s="5"/>
    </row>
    <row r="62" spans="2:3" ht="15.75">
      <c r="B62" s="6" t="s">
        <v>397</v>
      </c>
      <c r="C62" s="5"/>
    </row>
    <row r="63" spans="2:3" ht="15.75">
      <c r="B63" s="6" t="s">
        <v>398</v>
      </c>
      <c r="C63" s="5"/>
    </row>
    <row r="64" spans="2:3" ht="15.75">
      <c r="B64" s="6" t="s">
        <v>399</v>
      </c>
      <c r="C64" s="5"/>
    </row>
    <row r="65" spans="2:4" ht="15.75">
      <c r="B65" s="6" t="s">
        <v>400</v>
      </c>
      <c r="C65" s="5"/>
    </row>
    <row r="66" spans="2:4" ht="15.75">
      <c r="B66" s="6" t="s">
        <v>401</v>
      </c>
      <c r="C66" s="5"/>
    </row>
    <row r="67" spans="2:4" ht="15.75">
      <c r="B67" s="7" t="s">
        <v>402</v>
      </c>
      <c r="C67" s="168">
        <f>SUM(C10:C66)</f>
        <v>998755.54</v>
      </c>
    </row>
    <row r="68" spans="2:4">
      <c r="B68" s="8"/>
      <c r="D68" s="9"/>
    </row>
    <row r="69" spans="2:4">
      <c r="C69" s="169"/>
    </row>
    <row r="72" spans="2:4">
      <c r="C72" s="9"/>
    </row>
    <row r="73" spans="2:4">
      <c r="C73" s="9"/>
    </row>
  </sheetData>
  <mergeCells count="4"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4"/>
  <sheetViews>
    <sheetView showGridLines="0" workbookViewId="0">
      <pane xSplit="2" ySplit="7" topLeftCell="C14" activePane="bottomRight" state="frozen"/>
      <selection pane="topRight" activeCell="C1" sqref="C1"/>
      <selection pane="bottomLeft" activeCell="A11" sqref="A11"/>
      <selection pane="bottomRight" activeCell="A5" sqref="A5:F5"/>
    </sheetView>
  </sheetViews>
  <sheetFormatPr baseColWidth="10" defaultColWidth="11.42578125" defaultRowHeight="15"/>
  <cols>
    <col min="1" max="1" width="15.5703125" style="410" customWidth="1"/>
    <col min="2" max="2" width="10.85546875" style="410" customWidth="1"/>
    <col min="3" max="3" width="52.140625" style="410" bestFit="1" customWidth="1"/>
    <col min="4" max="5" width="13.85546875" style="410" bestFit="1" customWidth="1"/>
    <col min="6" max="7" width="14.85546875" style="410" bestFit="1" customWidth="1"/>
    <col min="8" max="8" width="11.42578125" style="410"/>
    <col min="9" max="9" width="14.140625" style="410" bestFit="1" customWidth="1"/>
    <col min="10" max="16384" width="11.42578125" style="410"/>
  </cols>
  <sheetData>
    <row r="1" spans="1:7" ht="20.25" customHeight="1"/>
    <row r="2" spans="1:7" ht="18.75" customHeight="1"/>
    <row r="3" spans="1:7" ht="22.9" customHeight="1">
      <c r="A3" s="481" t="s">
        <v>1</v>
      </c>
      <c r="B3" s="481"/>
      <c r="C3" s="481"/>
      <c r="D3" s="481"/>
      <c r="E3" s="481"/>
      <c r="F3" s="481"/>
    </row>
    <row r="4" spans="1:7" ht="11.25" customHeight="1">
      <c r="A4" s="481" t="s">
        <v>482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6.5" customHeight="1"/>
    <row r="7" spans="1:7" ht="18.75" customHeight="1">
      <c r="A7" s="359" t="s">
        <v>3</v>
      </c>
      <c r="B7" s="412" t="s">
        <v>4</v>
      </c>
      <c r="C7" s="412" t="s">
        <v>5</v>
      </c>
      <c r="D7" s="412" t="s">
        <v>6</v>
      </c>
      <c r="E7" s="411" t="s">
        <v>7</v>
      </c>
      <c r="F7" s="359" t="s">
        <v>8</v>
      </c>
    </row>
    <row r="8" spans="1:7" ht="15" customHeight="1">
      <c r="A8" s="418">
        <v>347.92000000015832</v>
      </c>
      <c r="B8" s="413" t="s">
        <v>11</v>
      </c>
      <c r="C8" s="413" t="s">
        <v>12</v>
      </c>
      <c r="D8" s="415">
        <v>3941303.16</v>
      </c>
      <c r="E8" s="416">
        <v>3935540.25</v>
      </c>
      <c r="F8" s="152">
        <f>A8+D8-E8</f>
        <v>6110.8300000000745</v>
      </c>
    </row>
    <row r="9" spans="1:7" ht="15" customHeight="1">
      <c r="A9" s="418">
        <v>102.34000000217929</v>
      </c>
      <c r="B9" s="413" t="s">
        <v>14</v>
      </c>
      <c r="C9" s="413" t="s">
        <v>15</v>
      </c>
      <c r="D9" s="415">
        <v>0</v>
      </c>
      <c r="E9" s="416">
        <v>102.34</v>
      </c>
      <c r="F9" s="152">
        <f t="shared" ref="F9:F16" si="0">A9+D9-E9</f>
        <v>2.1792914139950881E-9</v>
      </c>
    </row>
    <row r="10" spans="1:7" ht="15" customHeight="1">
      <c r="A10" s="418">
        <v>14268817.639999995</v>
      </c>
      <c r="B10" s="413" t="s">
        <v>9</v>
      </c>
      <c r="C10" s="413" t="s">
        <v>10</v>
      </c>
      <c r="D10" s="415">
        <v>9022034.8699999992</v>
      </c>
      <c r="E10" s="416">
        <v>11194356.189999999</v>
      </c>
      <c r="F10" s="152">
        <f t="shared" si="0"/>
        <v>12096496.319999995</v>
      </c>
      <c r="G10" s="419">
        <f>SUM(F8:F10)</f>
        <v>12102607.149999997</v>
      </c>
    </row>
    <row r="11" spans="1:7" ht="15" customHeight="1">
      <c r="A11" s="418"/>
      <c r="B11" s="149" t="s">
        <v>16</v>
      </c>
      <c r="C11" s="311" t="s">
        <v>17</v>
      </c>
      <c r="D11" s="399">
        <v>8537583.5899999999</v>
      </c>
      <c r="E11" s="416"/>
      <c r="F11" s="152">
        <f t="shared" si="0"/>
        <v>8537583.5899999999</v>
      </c>
    </row>
    <row r="12" spans="1:7" ht="15" customHeight="1">
      <c r="A12" s="418"/>
      <c r="B12" s="163" t="s">
        <v>18</v>
      </c>
      <c r="C12" s="312" t="s">
        <v>19</v>
      </c>
      <c r="D12" s="399">
        <v>1061420.82</v>
      </c>
      <c r="E12" s="416"/>
      <c r="F12" s="152">
        <f t="shared" si="0"/>
        <v>1061420.82</v>
      </c>
      <c r="G12" s="419">
        <f>SUM(F11:F12)</f>
        <v>9599004.4100000001</v>
      </c>
    </row>
    <row r="13" spans="1:7" ht="15" customHeight="1">
      <c r="A13" s="395">
        <v>1672241.7000000002</v>
      </c>
      <c r="B13" s="250" t="s">
        <v>20</v>
      </c>
      <c r="C13" s="313" t="s">
        <v>21</v>
      </c>
      <c r="D13" s="415"/>
      <c r="E13" s="416"/>
      <c r="F13" s="152">
        <f t="shared" si="0"/>
        <v>1672241.7000000002</v>
      </c>
    </row>
    <row r="14" spans="1:7" ht="15" customHeight="1">
      <c r="A14" s="395">
        <v>3858587.32</v>
      </c>
      <c r="B14" s="250" t="s">
        <v>22</v>
      </c>
      <c r="C14" s="313" t="s">
        <v>23</v>
      </c>
      <c r="D14" s="415"/>
      <c r="E14" s="416"/>
      <c r="F14" s="152">
        <f t="shared" si="0"/>
        <v>3858587.32</v>
      </c>
    </row>
    <row r="15" spans="1:7" ht="15" customHeight="1">
      <c r="A15" s="395">
        <v>6272052.049999997</v>
      </c>
      <c r="B15" s="367" t="s">
        <v>24</v>
      </c>
      <c r="C15" s="367" t="s">
        <v>25</v>
      </c>
      <c r="D15" s="415"/>
      <c r="E15" s="416"/>
      <c r="F15" s="152">
        <f t="shared" si="0"/>
        <v>6272052.049999997</v>
      </c>
    </row>
    <row r="16" spans="1:7" ht="15" customHeight="1">
      <c r="A16" s="395">
        <v>2524486.37</v>
      </c>
      <c r="B16" s="163" t="s">
        <v>59</v>
      </c>
      <c r="C16" s="312" t="s">
        <v>60</v>
      </c>
      <c r="D16" s="415"/>
      <c r="E16" s="416"/>
      <c r="F16" s="152">
        <f t="shared" si="0"/>
        <v>2524486.37</v>
      </c>
      <c r="G16" s="419">
        <f>SUM(F13:F16)</f>
        <v>14327367.439999998</v>
      </c>
    </row>
    <row r="17" spans="1:9" ht="15" customHeight="1">
      <c r="A17" s="418"/>
      <c r="B17" s="413" t="s">
        <v>421</v>
      </c>
      <c r="C17" s="413" t="s">
        <v>422</v>
      </c>
      <c r="D17" s="415">
        <v>133014.29999999999</v>
      </c>
      <c r="E17" s="416">
        <v>133014.29999999999</v>
      </c>
      <c r="F17" s="390">
        <f t="shared" ref="F17:F25" si="1">-(E17+A17-D17)</f>
        <v>0</v>
      </c>
    </row>
    <row r="18" spans="1:9" ht="15" customHeight="1">
      <c r="A18" s="418">
        <v>2306463.1</v>
      </c>
      <c r="B18" s="413" t="s">
        <v>28</v>
      </c>
      <c r="C18" s="413" t="s">
        <v>29</v>
      </c>
      <c r="D18" s="415">
        <v>12359833.08</v>
      </c>
      <c r="E18" s="418">
        <v>16877559.079999998</v>
      </c>
      <c r="F18" s="390">
        <f t="shared" si="1"/>
        <v>-6824189.0999999996</v>
      </c>
    </row>
    <row r="19" spans="1:9" ht="15" customHeight="1">
      <c r="A19" s="418">
        <v>4832698.0199999996</v>
      </c>
      <c r="B19" s="413" t="s">
        <v>404</v>
      </c>
      <c r="C19" s="413" t="s">
        <v>405</v>
      </c>
      <c r="D19" s="415">
        <v>0</v>
      </c>
      <c r="E19" s="416">
        <v>763280.88</v>
      </c>
      <c r="F19" s="390">
        <f t="shared" si="1"/>
        <v>-5595978.8999999994</v>
      </c>
    </row>
    <row r="20" spans="1:9" ht="15" customHeight="1">
      <c r="A20" s="418">
        <v>2195924.7599999998</v>
      </c>
      <c r="B20" s="413" t="s">
        <v>406</v>
      </c>
      <c r="C20" s="413" t="s">
        <v>407</v>
      </c>
      <c r="D20" s="415">
        <v>0</v>
      </c>
      <c r="E20" s="416">
        <v>125594.89</v>
      </c>
      <c r="F20" s="390">
        <f t="shared" si="1"/>
        <v>-2321519.65</v>
      </c>
    </row>
    <row r="21" spans="1:9" ht="15" customHeight="1">
      <c r="A21" s="418">
        <v>521984.91</v>
      </c>
      <c r="B21" s="413" t="s">
        <v>26</v>
      </c>
      <c r="C21" s="413" t="s">
        <v>27</v>
      </c>
      <c r="D21" s="415">
        <v>517235.97</v>
      </c>
      <c r="E21" s="416">
        <v>575694.24</v>
      </c>
      <c r="F21" s="390">
        <f t="shared" si="1"/>
        <v>-580443.17999999993</v>
      </c>
    </row>
    <row r="22" spans="1:9" ht="15" customHeight="1">
      <c r="A22" s="418">
        <v>3851179.5999999829</v>
      </c>
      <c r="B22" s="413" t="s">
        <v>61</v>
      </c>
      <c r="C22" s="413" t="s">
        <v>62</v>
      </c>
      <c r="D22" s="415">
        <v>8823961.8000000007</v>
      </c>
      <c r="E22" s="416">
        <v>9599004.4100000113</v>
      </c>
      <c r="F22" s="390">
        <f t="shared" si="1"/>
        <v>-4626222.2099999934</v>
      </c>
    </row>
    <row r="23" spans="1:9" ht="15" customHeight="1">
      <c r="A23" s="395">
        <v>14888384.950000001</v>
      </c>
      <c r="B23" s="147" t="s">
        <v>63</v>
      </c>
      <c r="C23" s="201" t="s">
        <v>64</v>
      </c>
      <c r="D23" s="415"/>
      <c r="E23" s="416"/>
      <c r="F23" s="390">
        <f t="shared" si="1"/>
        <v>-14888384.950000001</v>
      </c>
    </row>
    <row r="24" spans="1:9" ht="15" customHeight="1">
      <c r="A24" s="395"/>
      <c r="B24" s="413" t="s">
        <v>429</v>
      </c>
      <c r="C24" s="413" t="s">
        <v>430</v>
      </c>
      <c r="D24" s="415">
        <v>0</v>
      </c>
      <c r="E24" s="416">
        <v>3941303.16</v>
      </c>
      <c r="F24" s="390">
        <f t="shared" si="1"/>
        <v>-3941303.16</v>
      </c>
    </row>
    <row r="25" spans="1:9" ht="15" customHeight="1">
      <c r="A25" s="395"/>
      <c r="B25" s="413" t="s">
        <v>30</v>
      </c>
      <c r="C25" s="413" t="s">
        <v>31</v>
      </c>
      <c r="D25" s="415">
        <v>0</v>
      </c>
      <c r="E25" s="416">
        <v>9022034.8699999992</v>
      </c>
      <c r="F25" s="390">
        <f t="shared" si="1"/>
        <v>-9022034.8699999992</v>
      </c>
      <c r="G25" s="419">
        <f>SUM(F24:F25)</f>
        <v>-12963338.029999999</v>
      </c>
    </row>
    <row r="26" spans="1:9" ht="15" customHeight="1">
      <c r="B26" s="413" t="s">
        <v>36</v>
      </c>
      <c r="C26" s="413" t="s">
        <v>37</v>
      </c>
      <c r="D26" s="415">
        <v>221225</v>
      </c>
      <c r="E26" s="416">
        <v>0</v>
      </c>
      <c r="F26" s="421">
        <f>D26</f>
        <v>221225</v>
      </c>
      <c r="I26" s="395"/>
    </row>
    <row r="27" spans="1:9" ht="15" customHeight="1">
      <c r="B27" s="413" t="s">
        <v>38</v>
      </c>
      <c r="C27" s="413" t="s">
        <v>39</v>
      </c>
      <c r="D27" s="415">
        <v>16500</v>
      </c>
      <c r="E27" s="416">
        <v>0</v>
      </c>
      <c r="F27" s="422">
        <f t="shared" ref="F27:F41" si="2">D27</f>
        <v>16500</v>
      </c>
      <c r="I27" s="418"/>
    </row>
    <row r="28" spans="1:9" ht="15" customHeight="1">
      <c r="B28" s="413" t="s">
        <v>424</v>
      </c>
      <c r="C28" s="413" t="s">
        <v>425</v>
      </c>
      <c r="D28" s="415">
        <v>763280.88</v>
      </c>
      <c r="E28" s="416">
        <v>0</v>
      </c>
      <c r="F28" s="420">
        <f t="shared" si="2"/>
        <v>763280.88</v>
      </c>
    </row>
    <row r="29" spans="1:9" ht="15" customHeight="1">
      <c r="B29" s="413" t="s">
        <v>40</v>
      </c>
      <c r="C29" s="413" t="s">
        <v>41</v>
      </c>
      <c r="D29" s="415">
        <v>715475.64</v>
      </c>
      <c r="E29" s="416">
        <v>0</v>
      </c>
      <c r="F29" s="421">
        <f t="shared" si="2"/>
        <v>715475.64</v>
      </c>
    </row>
    <row r="30" spans="1:9" ht="15" customHeight="1">
      <c r="B30" s="413" t="s">
        <v>412</v>
      </c>
      <c r="C30" s="413" t="s">
        <v>42</v>
      </c>
      <c r="D30" s="415">
        <v>23620.57</v>
      </c>
      <c r="E30" s="416">
        <v>0</v>
      </c>
      <c r="F30" s="423">
        <f t="shared" si="2"/>
        <v>23620.57</v>
      </c>
    </row>
    <row r="31" spans="1:9" ht="15" customHeight="1">
      <c r="B31" s="413" t="s">
        <v>43</v>
      </c>
      <c r="C31" s="413" t="s">
        <v>44</v>
      </c>
      <c r="D31" s="415">
        <v>4211215.26</v>
      </c>
      <c r="E31" s="416">
        <v>0</v>
      </c>
      <c r="F31" s="424">
        <f t="shared" si="2"/>
        <v>4211215.26</v>
      </c>
    </row>
    <row r="32" spans="1:9" ht="15" customHeight="1">
      <c r="B32" s="413" t="s">
        <v>415</v>
      </c>
      <c r="C32" s="413" t="s">
        <v>416</v>
      </c>
      <c r="D32" s="415">
        <v>153614.62</v>
      </c>
      <c r="E32" s="416">
        <v>0</v>
      </c>
      <c r="F32" s="420">
        <f t="shared" si="2"/>
        <v>153614.62</v>
      </c>
    </row>
    <row r="33" spans="2:7" ht="15" customHeight="1">
      <c r="B33" s="413" t="s">
        <v>417</v>
      </c>
      <c r="C33" s="413" t="s">
        <v>418</v>
      </c>
      <c r="D33" s="415">
        <v>25963.02</v>
      </c>
      <c r="E33" s="416">
        <v>0</v>
      </c>
      <c r="F33" s="420">
        <f t="shared" si="2"/>
        <v>25963.02</v>
      </c>
    </row>
    <row r="34" spans="2:7" ht="15" customHeight="1">
      <c r="B34" s="413" t="s">
        <v>419</v>
      </c>
      <c r="C34" s="413" t="s">
        <v>420</v>
      </c>
      <c r="D34" s="415">
        <v>153398.25</v>
      </c>
      <c r="E34" s="416">
        <v>0</v>
      </c>
      <c r="F34" s="420">
        <f t="shared" si="2"/>
        <v>153398.25</v>
      </c>
    </row>
    <row r="35" spans="2:7">
      <c r="B35" s="413" t="s">
        <v>423</v>
      </c>
      <c r="C35" s="413" t="s">
        <v>33</v>
      </c>
      <c r="D35" s="415">
        <v>310800</v>
      </c>
      <c r="E35" s="416">
        <v>0</v>
      </c>
      <c r="F35" s="422">
        <f t="shared" si="2"/>
        <v>310800</v>
      </c>
    </row>
    <row r="36" spans="2:7">
      <c r="B36" s="413" t="s">
        <v>480</v>
      </c>
      <c r="C36" s="413" t="s">
        <v>363</v>
      </c>
      <c r="D36" s="415">
        <v>34810</v>
      </c>
      <c r="E36" s="416">
        <v>0</v>
      </c>
      <c r="F36" s="421">
        <f t="shared" si="2"/>
        <v>34810</v>
      </c>
    </row>
    <row r="37" spans="2:7" ht="15" customHeight="1">
      <c r="B37" s="413" t="s">
        <v>46</v>
      </c>
      <c r="C37" s="413" t="s">
        <v>47</v>
      </c>
      <c r="D37" s="415">
        <v>3151689.43</v>
      </c>
      <c r="E37" s="416">
        <v>0</v>
      </c>
      <c r="F37" s="421">
        <f t="shared" si="2"/>
        <v>3151689.43</v>
      </c>
      <c r="G37" s="419">
        <f>SUM(F37+F36+F29+F26)</f>
        <v>4123200.0700000003</v>
      </c>
    </row>
    <row r="38" spans="2:7" ht="15" customHeight="1">
      <c r="B38" s="413" t="s">
        <v>34</v>
      </c>
      <c r="C38" s="413" t="s">
        <v>35</v>
      </c>
      <c r="D38" s="415">
        <v>125594.89</v>
      </c>
      <c r="E38" s="416">
        <v>0</v>
      </c>
      <c r="F38" s="420">
        <f t="shared" si="2"/>
        <v>125594.89</v>
      </c>
    </row>
    <row r="39" spans="2:7">
      <c r="B39" s="413" t="s">
        <v>426</v>
      </c>
      <c r="C39" s="413" t="s">
        <v>427</v>
      </c>
      <c r="D39" s="415">
        <v>32618.400000000001</v>
      </c>
      <c r="E39" s="416">
        <v>0</v>
      </c>
      <c r="F39" s="420">
        <f t="shared" si="2"/>
        <v>32618.400000000001</v>
      </c>
    </row>
    <row r="40" spans="2:7" ht="15" customHeight="1">
      <c r="B40" s="413" t="s">
        <v>52</v>
      </c>
      <c r="C40" s="413" t="s">
        <v>53</v>
      </c>
      <c r="D40" s="415">
        <v>1550641.06</v>
      </c>
      <c r="E40" s="416">
        <v>0</v>
      </c>
      <c r="F40" s="420">
        <f t="shared" si="2"/>
        <v>1550641.06</v>
      </c>
      <c r="G40" s="419">
        <f>SUM(F40+F39+F38+F34+F33+F32+F28)</f>
        <v>2805111.1199999996</v>
      </c>
    </row>
    <row r="41" spans="2:7" ht="15" customHeight="1">
      <c r="B41" s="413" t="s">
        <v>432</v>
      </c>
      <c r="C41" s="413" t="s">
        <v>433</v>
      </c>
      <c r="D41" s="415">
        <v>280650</v>
      </c>
      <c r="E41" s="416">
        <v>0</v>
      </c>
      <c r="F41" s="422">
        <f t="shared" si="2"/>
        <v>280650</v>
      </c>
      <c r="G41" s="419">
        <f>SUM(F41+F35+F27)</f>
        <v>607950</v>
      </c>
    </row>
    <row r="42" spans="2:7">
      <c r="B42" s="414" t="s">
        <v>57</v>
      </c>
      <c r="C42" s="414" t="s">
        <v>58</v>
      </c>
      <c r="D42" s="417">
        <f>SUM(D8:D41)</f>
        <v>56167484.610000007</v>
      </c>
      <c r="E42" s="417">
        <f>SUM(E8:E41)</f>
        <v>56167484.610000007</v>
      </c>
      <c r="F42" s="419">
        <f>SUM(F8:F41)</f>
        <v>1.6298145055770874E-9</v>
      </c>
    </row>
    <row r="43" spans="2:7" ht="27.75" customHeight="1"/>
    <row r="44" spans="2:7" ht="20.25" customHeight="1">
      <c r="D44" s="419">
        <f>D42-E42</f>
        <v>0</v>
      </c>
      <c r="F44" s="419">
        <f>SUM(F26:F41)</f>
        <v>11771097.020000001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Impresion7/9/2025 2:22:17 PM &amp;R&amp;"Segoe UI,Regular"&amp;10 Pagina : 1 de 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7"/>
  <sheetViews>
    <sheetView showGridLines="0" workbookViewId="0">
      <pane xSplit="2" ySplit="7" topLeftCell="C8" activePane="bottomRight" state="frozen"/>
      <selection pane="topRight" activeCell="C1" sqref="C1"/>
      <selection pane="bottomLeft" activeCell="A15" sqref="A15"/>
      <selection pane="bottomRight" activeCell="A4" sqref="A4:F4"/>
    </sheetView>
  </sheetViews>
  <sheetFormatPr baseColWidth="10" defaultColWidth="11.42578125" defaultRowHeight="15"/>
  <cols>
    <col min="1" max="1" width="16.5703125" style="391" customWidth="1"/>
    <col min="2" max="2" width="16.5703125" style="391" bestFit="1" customWidth="1"/>
    <col min="3" max="3" width="52.140625" style="391" bestFit="1" customWidth="1"/>
    <col min="4" max="5" width="14.28515625" style="395" bestFit="1" customWidth="1"/>
    <col min="6" max="6" width="14.85546875" style="391" customWidth="1"/>
    <col min="7" max="7" width="14.140625" style="391" bestFit="1" customWidth="1"/>
    <col min="8" max="8" width="11.42578125" style="391"/>
    <col min="9" max="9" width="14.140625" style="391" bestFit="1" customWidth="1"/>
    <col min="10" max="16384" width="11.42578125" style="391"/>
  </cols>
  <sheetData>
    <row r="1" spans="1:7" ht="21.75" customHeight="1"/>
    <row r="2" spans="1:7" ht="18.75" customHeight="1">
      <c r="A2" s="481" t="s">
        <v>1</v>
      </c>
      <c r="B2" s="481"/>
      <c r="C2" s="481"/>
      <c r="D2" s="481"/>
      <c r="E2" s="481"/>
      <c r="F2" s="481"/>
    </row>
    <row r="3" spans="1:7" ht="22.9" customHeight="1">
      <c r="A3" s="481" t="s">
        <v>481</v>
      </c>
      <c r="B3" s="481"/>
      <c r="C3" s="481"/>
      <c r="D3" s="481"/>
      <c r="E3" s="481"/>
      <c r="F3" s="481"/>
    </row>
    <row r="4" spans="1:7" ht="14.25" customHeight="1">
      <c r="A4" s="481" t="s">
        <v>2</v>
      </c>
      <c r="B4" s="481"/>
      <c r="C4" s="481"/>
      <c r="D4" s="481"/>
      <c r="E4" s="481"/>
      <c r="F4" s="481"/>
    </row>
    <row r="5" spans="1:7" ht="18" customHeight="1"/>
    <row r="6" spans="1:7" ht="10.5" customHeight="1"/>
    <row r="7" spans="1:7" ht="15" customHeight="1">
      <c r="A7" s="359" t="s">
        <v>3</v>
      </c>
      <c r="B7" s="392" t="s">
        <v>4</v>
      </c>
      <c r="C7" s="392" t="s">
        <v>5</v>
      </c>
      <c r="D7" s="396" t="s">
        <v>6</v>
      </c>
      <c r="E7" s="397" t="s">
        <v>7</v>
      </c>
      <c r="F7" s="359" t="s">
        <v>8</v>
      </c>
    </row>
    <row r="8" spans="1:7" ht="15" customHeight="1">
      <c r="A8" s="395">
        <v>250.31000000005588</v>
      </c>
      <c r="B8" s="393" t="s">
        <v>11</v>
      </c>
      <c r="C8" s="393" t="s">
        <v>12</v>
      </c>
      <c r="D8" s="398">
        <v>1971448</v>
      </c>
      <c r="E8" s="399">
        <v>1971350.39</v>
      </c>
      <c r="F8" s="152">
        <f>A8+D8-E8</f>
        <v>347.92000000015832</v>
      </c>
    </row>
    <row r="9" spans="1:7" ht="15" customHeight="1">
      <c r="A9" s="395">
        <v>427.34000000217929</v>
      </c>
      <c r="B9" s="393" t="s">
        <v>14</v>
      </c>
      <c r="C9" s="393" t="s">
        <v>15</v>
      </c>
      <c r="D9" s="398">
        <v>0</v>
      </c>
      <c r="E9" s="399">
        <v>325</v>
      </c>
      <c r="F9" s="152">
        <f t="shared" ref="F9:F16" si="0">A9+D9-E9</f>
        <v>102.34000000217929</v>
      </c>
    </row>
    <row r="10" spans="1:7" ht="15" customHeight="1">
      <c r="A10" s="395">
        <v>15888055.349999994</v>
      </c>
      <c r="B10" s="393" t="s">
        <v>9</v>
      </c>
      <c r="C10" s="393" t="s">
        <v>10</v>
      </c>
      <c r="D10" s="398">
        <v>8585571.8000000007</v>
      </c>
      <c r="E10" s="399">
        <v>10204809.51</v>
      </c>
      <c r="F10" s="152">
        <f t="shared" si="0"/>
        <v>14268817.639999995</v>
      </c>
      <c r="G10" s="402">
        <f>SUM(F8:F10)</f>
        <v>14269267.899999997</v>
      </c>
    </row>
    <row r="11" spans="1:7" ht="15" customHeight="1">
      <c r="A11" s="395"/>
      <c r="B11" s="149" t="s">
        <v>16</v>
      </c>
      <c r="C11" s="311" t="s">
        <v>17</v>
      </c>
      <c r="D11" s="398">
        <v>7997505.6900000004</v>
      </c>
      <c r="E11" s="399"/>
      <c r="F11" s="152">
        <f t="shared" si="0"/>
        <v>7997505.6900000004</v>
      </c>
    </row>
    <row r="12" spans="1:7" ht="15" customHeight="1">
      <c r="A12" s="395"/>
      <c r="B12" s="163" t="s">
        <v>18</v>
      </c>
      <c r="C12" s="312" t="s">
        <v>19</v>
      </c>
      <c r="D12" s="398"/>
      <c r="E12" s="399"/>
      <c r="F12" s="152">
        <f t="shared" si="0"/>
        <v>0</v>
      </c>
    </row>
    <row r="13" spans="1:7" ht="15" customHeight="1">
      <c r="A13" s="395">
        <v>1672241.7000000002</v>
      </c>
      <c r="B13" s="250" t="s">
        <v>20</v>
      </c>
      <c r="C13" s="313" t="s">
        <v>21</v>
      </c>
      <c r="D13" s="398"/>
      <c r="E13" s="399"/>
      <c r="F13" s="152">
        <f t="shared" si="0"/>
        <v>1672241.7000000002</v>
      </c>
    </row>
    <row r="14" spans="1:7" ht="15" customHeight="1">
      <c r="A14" s="395">
        <v>4007893.56</v>
      </c>
      <c r="B14" s="250" t="s">
        <v>22</v>
      </c>
      <c r="C14" s="313" t="s">
        <v>23</v>
      </c>
      <c r="D14" s="398"/>
      <c r="E14" s="399"/>
      <c r="F14" s="152">
        <f t="shared" si="0"/>
        <v>4007893.56</v>
      </c>
    </row>
    <row r="15" spans="1:7" ht="15" customHeight="1">
      <c r="A15" s="395">
        <v>6470031.6499999985</v>
      </c>
      <c r="B15" s="367" t="s">
        <v>24</v>
      </c>
      <c r="C15" s="367" t="s">
        <v>25</v>
      </c>
      <c r="D15" s="398"/>
      <c r="E15" s="399"/>
      <c r="F15" s="152">
        <f t="shared" si="0"/>
        <v>6470031.6499999985</v>
      </c>
    </row>
    <row r="16" spans="1:7" ht="15" customHeight="1">
      <c r="A16" s="395">
        <v>2992414.4799999991</v>
      </c>
      <c r="B16" s="163" t="s">
        <v>59</v>
      </c>
      <c r="C16" s="312" t="s">
        <v>60</v>
      </c>
      <c r="D16" s="398"/>
      <c r="E16" s="399"/>
      <c r="F16" s="152">
        <f t="shared" si="0"/>
        <v>2992414.4799999991</v>
      </c>
      <c r="G16" s="402">
        <f>SUM(F13:F16)</f>
        <v>15142581.389999997</v>
      </c>
    </row>
    <row r="17" spans="1:10" ht="15" customHeight="1">
      <c r="A17" s="395"/>
      <c r="B17" s="393" t="s">
        <v>421</v>
      </c>
      <c r="C17" s="393" t="s">
        <v>422</v>
      </c>
      <c r="D17" s="398">
        <v>134196.29999999999</v>
      </c>
      <c r="E17" s="399">
        <v>134196.29999999999</v>
      </c>
      <c r="F17" s="390">
        <f t="shared" ref="F17:F24" si="1">-(E17+A17-D17)</f>
        <v>0</v>
      </c>
    </row>
    <row r="18" spans="1:10" ht="15" customHeight="1">
      <c r="A18" s="395">
        <v>7317451.6500000004</v>
      </c>
      <c r="B18" s="393" t="s">
        <v>28</v>
      </c>
      <c r="C18" s="393" t="s">
        <v>29</v>
      </c>
      <c r="D18" s="398">
        <v>7902765.9400000004</v>
      </c>
      <c r="E18" s="399">
        <v>2891777.39</v>
      </c>
      <c r="F18" s="390">
        <f t="shared" si="1"/>
        <v>-2306463.1000000006</v>
      </c>
    </row>
    <row r="19" spans="1:10" ht="15" customHeight="1">
      <c r="A19" s="391">
        <v>4105785.62</v>
      </c>
      <c r="B19" s="393" t="s">
        <v>404</v>
      </c>
      <c r="C19" s="393" t="s">
        <v>405</v>
      </c>
      <c r="D19" s="398">
        <v>36368.480000000003</v>
      </c>
      <c r="E19" s="399">
        <v>763280.88</v>
      </c>
      <c r="F19" s="390">
        <f t="shared" si="1"/>
        <v>-4832698.0199999996</v>
      </c>
      <c r="I19" s="304"/>
      <c r="J19" s="401"/>
    </row>
    <row r="20" spans="1:10" ht="15" customHeight="1">
      <c r="A20" s="391">
        <v>2070329.87</v>
      </c>
      <c r="B20" s="393" t="s">
        <v>406</v>
      </c>
      <c r="C20" s="393" t="s">
        <v>407</v>
      </c>
      <c r="D20" s="398">
        <v>0</v>
      </c>
      <c r="E20" s="399">
        <v>125594.89</v>
      </c>
      <c r="F20" s="390">
        <f t="shared" si="1"/>
        <v>-2195924.7600000002</v>
      </c>
    </row>
    <row r="21" spans="1:10" ht="15" customHeight="1">
      <c r="A21" s="391">
        <v>767824.7</v>
      </c>
      <c r="B21" s="393" t="s">
        <v>26</v>
      </c>
      <c r="C21" s="393" t="s">
        <v>27</v>
      </c>
      <c r="D21" s="398">
        <v>676406.35</v>
      </c>
      <c r="E21" s="399">
        <v>430566.56</v>
      </c>
      <c r="F21" s="390">
        <f t="shared" si="1"/>
        <v>-521984.91000000003</v>
      </c>
      <c r="I21" s="395"/>
    </row>
    <row r="22" spans="1:10" ht="15" customHeight="1">
      <c r="A22" s="395">
        <v>4666393.5499999812</v>
      </c>
      <c r="B22" s="250" t="s">
        <v>61</v>
      </c>
      <c r="C22" s="250" t="s">
        <v>62</v>
      </c>
      <c r="D22" s="398"/>
      <c r="E22" s="399">
        <v>7997505.6900000051</v>
      </c>
      <c r="F22" s="390">
        <f t="shared" si="1"/>
        <v>-12663899.239999987</v>
      </c>
    </row>
    <row r="23" spans="1:10" ht="15" customHeight="1">
      <c r="A23" s="395">
        <v>12103529</v>
      </c>
      <c r="B23" s="147" t="s">
        <v>63</v>
      </c>
      <c r="C23" s="201" t="s">
        <v>64</v>
      </c>
      <c r="D23" s="398"/>
      <c r="E23" s="399"/>
      <c r="F23" s="390">
        <f t="shared" si="1"/>
        <v>-12103529</v>
      </c>
      <c r="I23" s="402"/>
    </row>
    <row r="24" spans="1:10" ht="15" customHeight="1">
      <c r="B24" s="393" t="s">
        <v>30</v>
      </c>
      <c r="C24" s="393" t="s">
        <v>31</v>
      </c>
      <c r="D24" s="398">
        <v>0</v>
      </c>
      <c r="E24" s="399">
        <v>10557019.800000001</v>
      </c>
      <c r="F24" s="390">
        <f t="shared" si="1"/>
        <v>-10557019.800000001</v>
      </c>
    </row>
    <row r="25" spans="1:10" ht="15" customHeight="1">
      <c r="B25" s="393" t="s">
        <v>36</v>
      </c>
      <c r="C25" s="393" t="s">
        <v>37</v>
      </c>
      <c r="D25" s="398">
        <v>240732.66</v>
      </c>
      <c r="E25" s="399">
        <v>0</v>
      </c>
      <c r="F25" s="408">
        <f>D25</f>
        <v>240732.66</v>
      </c>
    </row>
    <row r="26" spans="1:10" ht="15" customHeight="1">
      <c r="B26" s="393" t="s">
        <v>424</v>
      </c>
      <c r="C26" s="393" t="s">
        <v>425</v>
      </c>
      <c r="D26" s="398">
        <v>1551086.25</v>
      </c>
      <c r="E26" s="399">
        <v>0</v>
      </c>
      <c r="F26" s="407">
        <f t="shared" ref="F26:F42" si="2">D26</f>
        <v>1551086.25</v>
      </c>
    </row>
    <row r="27" spans="1:10" ht="15" customHeight="1">
      <c r="B27" s="393" t="s">
        <v>40</v>
      </c>
      <c r="C27" s="393" t="s">
        <v>41</v>
      </c>
      <c r="D27" s="398">
        <v>103861.3</v>
      </c>
      <c r="E27" s="399">
        <v>0</v>
      </c>
      <c r="F27" s="408">
        <f t="shared" si="2"/>
        <v>103861.3</v>
      </c>
    </row>
    <row r="28" spans="1:10" ht="15" customHeight="1">
      <c r="B28" s="393" t="s">
        <v>412</v>
      </c>
      <c r="C28" s="393" t="s">
        <v>42</v>
      </c>
      <c r="D28" s="398">
        <v>19782.75</v>
      </c>
      <c r="E28" s="399">
        <v>0</v>
      </c>
      <c r="F28" s="402">
        <f t="shared" si="2"/>
        <v>19782.75</v>
      </c>
    </row>
    <row r="29" spans="1:10" ht="15" customHeight="1">
      <c r="B29" s="393" t="s">
        <v>43</v>
      </c>
      <c r="C29" s="393" t="s">
        <v>44</v>
      </c>
      <c r="D29" s="398">
        <v>273827</v>
      </c>
      <c r="E29" s="399">
        <v>0</v>
      </c>
      <c r="F29" s="402">
        <f t="shared" si="2"/>
        <v>273827</v>
      </c>
    </row>
    <row r="30" spans="1:10" ht="15" customHeight="1">
      <c r="B30" s="393" t="s">
        <v>415</v>
      </c>
      <c r="C30" s="393" t="s">
        <v>416</v>
      </c>
      <c r="D30" s="398">
        <v>155034.62</v>
      </c>
      <c r="E30" s="399">
        <v>0</v>
      </c>
      <c r="F30" s="407">
        <f t="shared" si="2"/>
        <v>155034.62</v>
      </c>
    </row>
    <row r="31" spans="1:10" ht="15" customHeight="1">
      <c r="B31" s="393" t="s">
        <v>417</v>
      </c>
      <c r="C31" s="393" t="s">
        <v>418</v>
      </c>
      <c r="D31" s="398">
        <v>26203.02</v>
      </c>
      <c r="E31" s="399">
        <v>0</v>
      </c>
      <c r="F31" s="407">
        <f t="shared" si="2"/>
        <v>26203.02</v>
      </c>
    </row>
    <row r="32" spans="1:10" ht="15" customHeight="1">
      <c r="B32" s="393" t="s">
        <v>419</v>
      </c>
      <c r="C32" s="393" t="s">
        <v>420</v>
      </c>
      <c r="D32" s="398">
        <v>154816.25</v>
      </c>
      <c r="E32" s="399">
        <v>0</v>
      </c>
      <c r="F32" s="407">
        <f t="shared" si="2"/>
        <v>154816.25</v>
      </c>
    </row>
    <row r="33" spans="2:7" ht="15" customHeight="1">
      <c r="B33" s="393" t="s">
        <v>423</v>
      </c>
      <c r="C33" s="393" t="s">
        <v>33</v>
      </c>
      <c r="D33" s="398">
        <v>17000</v>
      </c>
      <c r="E33" s="399">
        <v>0</v>
      </c>
      <c r="F33" s="409">
        <f t="shared" si="2"/>
        <v>17000</v>
      </c>
    </row>
    <row r="34" spans="2:7" ht="15" customHeight="1">
      <c r="B34" s="393" t="s">
        <v>480</v>
      </c>
      <c r="C34" s="393" t="s">
        <v>363</v>
      </c>
      <c r="D34" s="398">
        <v>87999.96</v>
      </c>
      <c r="E34" s="399">
        <v>0</v>
      </c>
      <c r="F34" s="408">
        <f t="shared" si="2"/>
        <v>87999.96</v>
      </c>
    </row>
    <row r="35" spans="2:7" ht="15" customHeight="1">
      <c r="B35" s="393" t="s">
        <v>46</v>
      </c>
      <c r="C35" s="393" t="s">
        <v>47</v>
      </c>
      <c r="D35" s="398">
        <v>3085915.47</v>
      </c>
      <c r="E35" s="399">
        <v>0</v>
      </c>
      <c r="F35" s="408">
        <f t="shared" si="2"/>
        <v>3085915.47</v>
      </c>
    </row>
    <row r="36" spans="2:7" ht="15" customHeight="1">
      <c r="B36" s="393" t="s">
        <v>436</v>
      </c>
      <c r="C36" s="393" t="s">
        <v>437</v>
      </c>
      <c r="D36" s="398">
        <v>17700</v>
      </c>
      <c r="E36" s="399">
        <v>0</v>
      </c>
      <c r="F36" s="408">
        <f t="shared" si="2"/>
        <v>17700</v>
      </c>
      <c r="G36" s="402">
        <f>SUM(F36+F35+F34+F27+F25)</f>
        <v>3536209.39</v>
      </c>
    </row>
    <row r="37" spans="2:7" ht="15" customHeight="1">
      <c r="B37" s="393" t="s">
        <v>34</v>
      </c>
      <c r="C37" s="393" t="s">
        <v>35</v>
      </c>
      <c r="D37" s="398">
        <v>125594.89</v>
      </c>
      <c r="E37" s="399">
        <v>0</v>
      </c>
      <c r="F37" s="407">
        <f t="shared" si="2"/>
        <v>125594.89</v>
      </c>
    </row>
    <row r="38" spans="2:7" ht="15" customHeight="1">
      <c r="B38" s="393" t="s">
        <v>471</v>
      </c>
      <c r="C38" s="393" t="s">
        <v>48</v>
      </c>
      <c r="D38" s="398">
        <v>104902.96</v>
      </c>
      <c r="E38" s="399">
        <v>0</v>
      </c>
      <c r="F38" s="409">
        <f t="shared" si="2"/>
        <v>104902.96</v>
      </c>
    </row>
    <row r="39" spans="2:7" ht="15" customHeight="1">
      <c r="B39" s="393" t="s">
        <v>438</v>
      </c>
      <c r="C39" s="393" t="s">
        <v>439</v>
      </c>
      <c r="D39" s="398">
        <v>87999.96</v>
      </c>
      <c r="E39" s="399">
        <v>0</v>
      </c>
      <c r="F39" s="409">
        <f t="shared" si="2"/>
        <v>87999.96</v>
      </c>
    </row>
    <row r="40" spans="2:7" ht="15" customHeight="1">
      <c r="B40" s="393" t="s">
        <v>426</v>
      </c>
      <c r="C40" s="393" t="s">
        <v>427</v>
      </c>
      <c r="D40" s="398">
        <v>92147.15</v>
      </c>
      <c r="E40" s="399">
        <v>0</v>
      </c>
      <c r="F40" s="407">
        <f t="shared" si="2"/>
        <v>92147.15</v>
      </c>
    </row>
    <row r="41" spans="2:7" ht="15" customHeight="1">
      <c r="B41" s="393" t="s">
        <v>52</v>
      </c>
      <c r="C41" s="393" t="s">
        <v>53</v>
      </c>
      <c r="D41" s="398">
        <v>1541207.61</v>
      </c>
      <c r="E41" s="399">
        <v>0</v>
      </c>
      <c r="F41" s="407">
        <f t="shared" si="2"/>
        <v>1541207.61</v>
      </c>
      <c r="G41" s="402">
        <f>SUM(F41+F40+F37+F32+F31+F30+F26)</f>
        <v>3646089.79</v>
      </c>
    </row>
    <row r="42" spans="2:7" ht="15" customHeight="1">
      <c r="B42" s="393" t="s">
        <v>432</v>
      </c>
      <c r="C42" s="393" t="s">
        <v>433</v>
      </c>
      <c r="D42" s="398">
        <v>86352</v>
      </c>
      <c r="E42" s="399">
        <v>0</v>
      </c>
      <c r="F42" s="409">
        <f t="shared" si="2"/>
        <v>86352</v>
      </c>
      <c r="G42" s="402">
        <f>SUM(F42+F39+F38+F33)</f>
        <v>296254.92000000004</v>
      </c>
    </row>
    <row r="43" spans="2:7">
      <c r="B43" s="394" t="s">
        <v>57</v>
      </c>
      <c r="C43" s="394" t="s">
        <v>58</v>
      </c>
      <c r="D43" s="400">
        <f>SUM(D8:D42)</f>
        <v>35076426.410000011</v>
      </c>
      <c r="E43" s="400">
        <f>SUM(E8:E42)</f>
        <v>35076426.410000011</v>
      </c>
      <c r="F43" s="402">
        <f>SUM(F8:F42)</f>
        <v>-1.862645149230957E-9</v>
      </c>
    </row>
    <row r="44" spans="2:7" ht="11.25" customHeight="1"/>
    <row r="45" spans="2:7" ht="13.5" customHeight="1"/>
    <row r="47" spans="2:7">
      <c r="D47" s="395">
        <f>D43-E43</f>
        <v>0</v>
      </c>
      <c r="F47" s="402">
        <f>SUM(F25:F42)</f>
        <v>7772163.8500000006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Impresion6/11/2025 1:39:12 PM &amp;R&amp;"Segoe UI,Regular"&amp;10 Pagina : 1 de 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2"/>
  <sheetViews>
    <sheetView showGridLines="0" workbookViewId="0">
      <pane ySplit="5" topLeftCell="A9" activePane="bottomLeft" state="frozen"/>
      <selection pane="bottomLeft" activeCell="A4" sqref="A4:F4"/>
    </sheetView>
  </sheetViews>
  <sheetFormatPr baseColWidth="10" defaultColWidth="11.42578125" defaultRowHeight="15"/>
  <cols>
    <col min="1" max="1" width="17.5703125" style="395" customWidth="1"/>
    <col min="2" max="2" width="18.85546875" style="391" customWidth="1"/>
    <col min="3" max="3" width="43.42578125" style="391" customWidth="1"/>
    <col min="4" max="4" width="16" style="395" customWidth="1"/>
    <col min="5" max="5" width="13.85546875" style="395" bestFit="1" customWidth="1"/>
    <col min="6" max="6" width="14.85546875" style="395" bestFit="1" customWidth="1"/>
    <col min="7" max="7" width="14.140625" style="391" bestFit="1" customWidth="1"/>
    <col min="8" max="16384" width="11.42578125" style="391"/>
  </cols>
  <sheetData>
    <row r="1" spans="1:10" ht="18.75" customHeight="1"/>
    <row r="2" spans="1:10" ht="18.75" customHeight="1">
      <c r="A2" s="481" t="s">
        <v>1</v>
      </c>
      <c r="B2" s="481"/>
      <c r="C2" s="481"/>
      <c r="D2" s="481"/>
      <c r="E2" s="481"/>
      <c r="F2" s="481"/>
    </row>
    <row r="3" spans="1:10" ht="18.75" customHeight="1">
      <c r="A3" s="481" t="s">
        <v>479</v>
      </c>
      <c r="B3" s="481"/>
      <c r="C3" s="481"/>
      <c r="D3" s="481"/>
      <c r="E3" s="481"/>
      <c r="F3" s="481"/>
    </row>
    <row r="4" spans="1:10" ht="18.75" customHeight="1">
      <c r="A4" s="481" t="s">
        <v>2</v>
      </c>
      <c r="B4" s="481"/>
      <c r="C4" s="481"/>
      <c r="D4" s="481"/>
      <c r="E4" s="481"/>
      <c r="F4" s="481"/>
    </row>
    <row r="5" spans="1:10" ht="18.75" customHeight="1"/>
    <row r="6" spans="1:10" ht="13.5" customHeight="1"/>
    <row r="7" spans="1:10">
      <c r="A7" s="359" t="s">
        <v>3</v>
      </c>
      <c r="B7" s="392" t="s">
        <v>4</v>
      </c>
      <c r="C7" s="392" t="s">
        <v>5</v>
      </c>
      <c r="D7" s="396" t="s">
        <v>6</v>
      </c>
      <c r="E7" s="397" t="s">
        <v>7</v>
      </c>
      <c r="F7" s="359" t="s">
        <v>8</v>
      </c>
    </row>
    <row r="8" spans="1:10" ht="15" customHeight="1">
      <c r="A8" s="395">
        <v>575.31000000005588</v>
      </c>
      <c r="B8" s="393" t="s">
        <v>11</v>
      </c>
      <c r="C8" s="393" t="s">
        <v>12</v>
      </c>
      <c r="D8" s="398">
        <v>0</v>
      </c>
      <c r="E8" s="399">
        <v>325</v>
      </c>
      <c r="F8" s="152">
        <f>A8+D8-E8</f>
        <v>250.31000000005588</v>
      </c>
    </row>
    <row r="9" spans="1:10" ht="15" customHeight="1">
      <c r="B9" s="393" t="s">
        <v>414</v>
      </c>
      <c r="C9" s="393" t="s">
        <v>13</v>
      </c>
      <c r="D9" s="398">
        <v>30000</v>
      </c>
      <c r="E9" s="399">
        <v>0</v>
      </c>
      <c r="F9" s="152">
        <f t="shared" ref="F9:F17" si="0">A9+D9-E9</f>
        <v>30000</v>
      </c>
      <c r="I9" s="304"/>
      <c r="J9" s="401"/>
    </row>
    <row r="10" spans="1:10" ht="15" customHeight="1">
      <c r="A10" s="395">
        <v>752.34000000217929</v>
      </c>
      <c r="B10" s="393" t="s">
        <v>14</v>
      </c>
      <c r="C10" s="393" t="s">
        <v>15</v>
      </c>
      <c r="D10" s="398">
        <v>0</v>
      </c>
      <c r="E10" s="399">
        <v>325</v>
      </c>
      <c r="F10" s="152">
        <f t="shared" si="0"/>
        <v>427.34000000217929</v>
      </c>
    </row>
    <row r="11" spans="1:10" ht="15" customHeight="1">
      <c r="A11" s="395">
        <v>25214931.129999995</v>
      </c>
      <c r="B11" s="393" t="s">
        <v>9</v>
      </c>
      <c r="C11" s="393" t="s">
        <v>10</v>
      </c>
      <c r="D11" s="398">
        <v>481307.58</v>
      </c>
      <c r="E11" s="399">
        <v>9808183.3599999994</v>
      </c>
      <c r="F11" s="152">
        <f t="shared" si="0"/>
        <v>15888055.349999994</v>
      </c>
      <c r="G11" s="402">
        <f>SUM(F8:F11)</f>
        <v>15918732.999999996</v>
      </c>
    </row>
    <row r="12" spans="1:10" ht="15" customHeight="1">
      <c r="B12" s="149" t="s">
        <v>16</v>
      </c>
      <c r="C12" s="311" t="s">
        <v>17</v>
      </c>
      <c r="D12" s="304">
        <v>4698888.5</v>
      </c>
      <c r="E12" s="399"/>
      <c r="F12" s="152">
        <f t="shared" si="0"/>
        <v>4698888.5</v>
      </c>
    </row>
    <row r="13" spans="1:10" ht="15" customHeight="1">
      <c r="B13" s="163" t="s">
        <v>18</v>
      </c>
      <c r="C13" s="312" t="s">
        <v>19</v>
      </c>
      <c r="D13" s="398"/>
      <c r="E13" s="399"/>
      <c r="F13" s="152">
        <f t="shared" si="0"/>
        <v>0</v>
      </c>
    </row>
    <row r="14" spans="1:10" ht="15" customHeight="1">
      <c r="B14" s="250" t="s">
        <v>20</v>
      </c>
      <c r="C14" s="313" t="s">
        <v>21</v>
      </c>
      <c r="D14" s="398">
        <v>1672241.7000000002</v>
      </c>
      <c r="E14" s="399"/>
      <c r="F14" s="152">
        <f t="shared" si="0"/>
        <v>1672241.7000000002</v>
      </c>
    </row>
    <row r="15" spans="1:10" ht="15" customHeight="1">
      <c r="B15" s="250" t="s">
        <v>22</v>
      </c>
      <c r="C15" s="313" t="s">
        <v>23</v>
      </c>
      <c r="D15" s="398">
        <v>6139314.3399999999</v>
      </c>
      <c r="E15" s="399"/>
      <c r="F15" s="152">
        <f t="shared" si="0"/>
        <v>6139314.3399999999</v>
      </c>
    </row>
    <row r="16" spans="1:10" ht="15" customHeight="1">
      <c r="B16" s="367" t="s">
        <v>24</v>
      </c>
      <c r="C16" s="367" t="s">
        <v>25</v>
      </c>
      <c r="D16" s="398">
        <v>7604387.1599999964</v>
      </c>
      <c r="E16" s="399"/>
      <c r="F16" s="152">
        <f t="shared" si="0"/>
        <v>7604387.1599999964</v>
      </c>
    </row>
    <row r="17" spans="1:7" ht="15" customHeight="1">
      <c r="B17" s="163" t="s">
        <v>59</v>
      </c>
      <c r="C17" s="312" t="s">
        <v>60</v>
      </c>
      <c r="D17" s="398">
        <v>1930481.8299999996</v>
      </c>
      <c r="E17" s="399"/>
      <c r="F17" s="152">
        <f t="shared" si="0"/>
        <v>1930481.8299999996</v>
      </c>
      <c r="G17" s="402">
        <f>SUM(F14:F17)</f>
        <v>17346425.029999994</v>
      </c>
    </row>
    <row r="18" spans="1:7" ht="15" customHeight="1">
      <c r="A18" s="395">
        <v>2977286.13</v>
      </c>
      <c r="B18" s="393" t="s">
        <v>28</v>
      </c>
      <c r="C18" s="393" t="s">
        <v>29</v>
      </c>
      <c r="D18" s="398">
        <v>2990262.04</v>
      </c>
      <c r="E18" s="399">
        <v>7330427.5599999996</v>
      </c>
      <c r="F18" s="390">
        <f t="shared" ref="F18:F24" si="1">-(E18+A18-D18)</f>
        <v>-7317451.6499999994</v>
      </c>
    </row>
    <row r="19" spans="1:7" ht="15" customHeight="1">
      <c r="A19" s="395">
        <v>8128345.0899999999</v>
      </c>
      <c r="B19" s="393" t="s">
        <v>404</v>
      </c>
      <c r="C19" s="393" t="s">
        <v>405</v>
      </c>
      <c r="D19" s="398">
        <v>4785840.3499999996</v>
      </c>
      <c r="E19" s="399">
        <v>763280.88</v>
      </c>
      <c r="F19" s="390">
        <f t="shared" si="1"/>
        <v>-4105785.620000001</v>
      </c>
    </row>
    <row r="20" spans="1:7" ht="15" customHeight="1">
      <c r="A20" s="395">
        <v>1944734.98</v>
      </c>
      <c r="B20" s="393" t="s">
        <v>406</v>
      </c>
      <c r="C20" s="393" t="s">
        <v>407</v>
      </c>
      <c r="D20" s="398">
        <v>0</v>
      </c>
      <c r="E20" s="399">
        <v>125594.89</v>
      </c>
      <c r="F20" s="390">
        <f t="shared" si="1"/>
        <v>-2070329.8699999999</v>
      </c>
    </row>
    <row r="21" spans="1:7" ht="15" customHeight="1">
      <c r="A21" s="395">
        <v>950304.84</v>
      </c>
      <c r="B21" s="393" t="s">
        <v>26</v>
      </c>
      <c r="C21" s="393" t="s">
        <v>27</v>
      </c>
      <c r="D21" s="398">
        <v>286809.02</v>
      </c>
      <c r="E21" s="399">
        <v>104328.88</v>
      </c>
      <c r="F21" s="390">
        <f t="shared" si="1"/>
        <v>-767824.7</v>
      </c>
    </row>
    <row r="22" spans="1:7" ht="15" customHeight="1">
      <c r="A22" s="395">
        <v>-10446188.149999999</v>
      </c>
      <c r="B22" s="250" t="s">
        <v>61</v>
      </c>
      <c r="C22" s="250" t="s">
        <v>62</v>
      </c>
      <c r="D22" s="398"/>
      <c r="E22" s="399">
        <v>22045313.52999999</v>
      </c>
      <c r="F22" s="390">
        <f t="shared" si="1"/>
        <v>-11599125.379999992</v>
      </c>
    </row>
    <row r="23" spans="1:7" ht="15" customHeight="1">
      <c r="A23" s="395">
        <v>21661775.889999997</v>
      </c>
      <c r="B23" s="147" t="s">
        <v>63</v>
      </c>
      <c r="C23" s="201" t="s">
        <v>64</v>
      </c>
      <c r="D23" s="398"/>
      <c r="E23" s="399"/>
      <c r="F23" s="390">
        <f t="shared" si="1"/>
        <v>-21661775.889999997</v>
      </c>
    </row>
    <row r="24" spans="1:7" ht="15" customHeight="1">
      <c r="B24" s="393" t="s">
        <v>30</v>
      </c>
      <c r="C24" s="393" t="s">
        <v>31</v>
      </c>
      <c r="D24" s="398">
        <v>0</v>
      </c>
      <c r="E24" s="399">
        <v>481307.58</v>
      </c>
      <c r="F24" s="390">
        <f t="shared" si="1"/>
        <v>-481307.58</v>
      </c>
    </row>
    <row r="25" spans="1:7" ht="15" customHeight="1">
      <c r="B25" s="393" t="s">
        <v>36</v>
      </c>
      <c r="C25" s="393" t="s">
        <v>37</v>
      </c>
      <c r="D25" s="398">
        <v>179673.49</v>
      </c>
      <c r="E25" s="399">
        <v>0</v>
      </c>
      <c r="F25" s="404">
        <f>D25</f>
        <v>179673.49</v>
      </c>
    </row>
    <row r="26" spans="1:7" ht="15" customHeight="1">
      <c r="B26" s="393" t="s">
        <v>424</v>
      </c>
      <c r="C26" s="393" t="s">
        <v>425</v>
      </c>
      <c r="D26" s="398">
        <v>763280.88</v>
      </c>
      <c r="E26" s="399">
        <v>0</v>
      </c>
      <c r="F26" s="403">
        <f t="shared" ref="F26:F37" si="2">D26</f>
        <v>763280.88</v>
      </c>
    </row>
    <row r="27" spans="1:7" ht="15" customHeight="1">
      <c r="B27" s="393" t="s">
        <v>40</v>
      </c>
      <c r="C27" s="393" t="s">
        <v>41</v>
      </c>
      <c r="D27" s="398">
        <v>1800515.41</v>
      </c>
      <c r="E27" s="399">
        <v>0</v>
      </c>
      <c r="F27" s="404">
        <f t="shared" si="2"/>
        <v>1800515.41</v>
      </c>
    </row>
    <row r="28" spans="1:7" ht="15" customHeight="1">
      <c r="B28" s="393" t="s">
        <v>412</v>
      </c>
      <c r="C28" s="393" t="s">
        <v>42</v>
      </c>
      <c r="D28" s="398">
        <v>15767.35</v>
      </c>
      <c r="E28" s="399">
        <v>0</v>
      </c>
      <c r="F28" s="395">
        <f t="shared" si="2"/>
        <v>15767.35</v>
      </c>
    </row>
    <row r="29" spans="1:7" ht="15" customHeight="1">
      <c r="B29" s="393" t="s">
        <v>43</v>
      </c>
      <c r="C29" s="393" t="s">
        <v>44</v>
      </c>
      <c r="D29" s="398">
        <v>494886.43</v>
      </c>
      <c r="E29" s="399">
        <v>0</v>
      </c>
      <c r="F29" s="395">
        <f t="shared" si="2"/>
        <v>494886.43</v>
      </c>
    </row>
    <row r="30" spans="1:7">
      <c r="B30" s="393" t="s">
        <v>423</v>
      </c>
      <c r="C30" s="393" t="s">
        <v>33</v>
      </c>
      <c r="D30" s="398">
        <v>13200</v>
      </c>
      <c r="E30" s="399">
        <v>0</v>
      </c>
      <c r="F30" s="405">
        <f t="shared" si="2"/>
        <v>13200</v>
      </c>
    </row>
    <row r="31" spans="1:7" ht="15" customHeight="1">
      <c r="B31" s="393" t="s">
        <v>46</v>
      </c>
      <c r="C31" s="393" t="s">
        <v>47</v>
      </c>
      <c r="D31" s="398">
        <v>5031047.34</v>
      </c>
      <c r="E31" s="399">
        <v>0</v>
      </c>
      <c r="F31" s="404">
        <f t="shared" si="2"/>
        <v>5031047.34</v>
      </c>
    </row>
    <row r="32" spans="1:7" ht="15" customHeight="1">
      <c r="B32" s="393" t="s">
        <v>436</v>
      </c>
      <c r="C32" s="393" t="s">
        <v>437</v>
      </c>
      <c r="D32" s="398">
        <v>11151</v>
      </c>
      <c r="E32" s="399">
        <v>0</v>
      </c>
      <c r="F32" s="404">
        <f t="shared" si="2"/>
        <v>11151</v>
      </c>
    </row>
    <row r="33" spans="2:7" ht="15" customHeight="1">
      <c r="B33" s="393" t="s">
        <v>34</v>
      </c>
      <c r="C33" s="393" t="s">
        <v>35</v>
      </c>
      <c r="D33" s="398">
        <v>125594.89</v>
      </c>
      <c r="E33" s="399">
        <v>0</v>
      </c>
      <c r="F33" s="403">
        <f t="shared" si="2"/>
        <v>125594.89</v>
      </c>
    </row>
    <row r="34" spans="2:7" ht="15" customHeight="1">
      <c r="B34" s="393" t="s">
        <v>471</v>
      </c>
      <c r="C34" s="393" t="s">
        <v>48</v>
      </c>
      <c r="D34" s="398">
        <v>104902.96</v>
      </c>
      <c r="E34" s="399">
        <v>0</v>
      </c>
      <c r="F34" s="405">
        <f t="shared" si="2"/>
        <v>104902.96</v>
      </c>
      <c r="G34" s="402">
        <f>SUM(F34+F30)</f>
        <v>118102.96</v>
      </c>
    </row>
    <row r="35" spans="2:7" ht="15" customHeight="1">
      <c r="B35" s="393" t="s">
        <v>438</v>
      </c>
      <c r="C35" s="393" t="s">
        <v>446</v>
      </c>
      <c r="D35" s="398">
        <v>4720</v>
      </c>
      <c r="E35" s="399">
        <v>0</v>
      </c>
      <c r="F35" s="404">
        <f t="shared" si="2"/>
        <v>4720</v>
      </c>
      <c r="G35" s="402">
        <f>SUM(F35+F32+F31+F27+F25)</f>
        <v>7027107.2400000002</v>
      </c>
    </row>
    <row r="36" spans="2:7">
      <c r="B36" s="393" t="s">
        <v>426</v>
      </c>
      <c r="C36" s="393" t="s">
        <v>427</v>
      </c>
      <c r="D36" s="398">
        <v>85000</v>
      </c>
      <c r="E36" s="399">
        <v>0</v>
      </c>
      <c r="F36" s="403">
        <f t="shared" si="2"/>
        <v>85000</v>
      </c>
    </row>
    <row r="37" spans="2:7" ht="15" customHeight="1">
      <c r="B37" s="393" t="s">
        <v>52</v>
      </c>
      <c r="C37" s="393" t="s">
        <v>53</v>
      </c>
      <c r="D37" s="398">
        <v>1409814.41</v>
      </c>
      <c r="E37" s="399">
        <v>0</v>
      </c>
      <c r="F37" s="403">
        <f t="shared" si="2"/>
        <v>1409814.41</v>
      </c>
      <c r="G37" s="402">
        <f>SUM(F37+F36+F33+F26)</f>
        <v>2383690.1799999997</v>
      </c>
    </row>
    <row r="38" spans="2:7">
      <c r="B38" s="394" t="s">
        <v>57</v>
      </c>
      <c r="C38" s="394" t="s">
        <v>58</v>
      </c>
      <c r="D38" s="400">
        <f>SUM(D8:D37)</f>
        <v>40659086.679999985</v>
      </c>
      <c r="E38" s="400">
        <f>SUM(E8:E37)</f>
        <v>40659086.679999985</v>
      </c>
      <c r="F38" s="395">
        <f>SUM(F8:F37)</f>
        <v>-1.862645149230957E-9</v>
      </c>
    </row>
    <row r="39" spans="2:7" ht="14.25" customHeight="1"/>
    <row r="40" spans="2:7" ht="15.75" customHeight="1"/>
    <row r="42" spans="2:7">
      <c r="D42" s="395">
        <f>D38-E38</f>
        <v>0</v>
      </c>
      <c r="F42" s="395">
        <f>SUM(F25:F37)</f>
        <v>10039554.160000002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Impresion5/12/2025 8:59:30 AM &amp;R&amp;"Segoe UI,Regular"&amp;10 Pagina : 1 de 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5"/>
  <sheetViews>
    <sheetView showGridLines="0" workbookViewId="0">
      <pane xSplit="2" ySplit="7" topLeftCell="C17" activePane="bottomRight" state="frozen"/>
      <selection pane="topRight" activeCell="D1" sqref="D1"/>
      <selection pane="bottomLeft" activeCell="A15" sqref="A15"/>
      <selection pane="bottomRight" activeCell="A5" sqref="A5:F5"/>
    </sheetView>
  </sheetViews>
  <sheetFormatPr baseColWidth="10" defaultColWidth="11.42578125" defaultRowHeight="15"/>
  <cols>
    <col min="1" max="1" width="14.28515625" style="376" customWidth="1"/>
    <col min="2" max="2" width="16.5703125" style="376" bestFit="1" customWidth="1"/>
    <col min="3" max="3" width="52.140625" style="376" bestFit="1" customWidth="1"/>
    <col min="4" max="4" width="14.85546875" style="380" bestFit="1" customWidth="1"/>
    <col min="5" max="5" width="14.28515625" style="380" bestFit="1" customWidth="1"/>
    <col min="6" max="6" width="17.7109375" style="376" customWidth="1"/>
    <col min="7" max="7" width="14.140625" style="376" bestFit="1" customWidth="1"/>
    <col min="8" max="16384" width="11.42578125" style="376"/>
  </cols>
  <sheetData>
    <row r="1" spans="1:7" ht="10.35" customHeight="1"/>
    <row r="2" spans="1:7" ht="26.1" customHeight="1"/>
    <row r="3" spans="1:7" ht="22.9" customHeight="1">
      <c r="A3" s="481" t="s">
        <v>1</v>
      </c>
      <c r="B3" s="481"/>
      <c r="C3" s="481"/>
      <c r="D3" s="481"/>
      <c r="E3" s="481"/>
      <c r="F3" s="481"/>
    </row>
    <row r="4" spans="1:7" ht="12.75" customHeight="1">
      <c r="A4" s="481" t="s">
        <v>478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7.25" customHeight="1"/>
    <row r="7" spans="1:7">
      <c r="A7" s="359" t="s">
        <v>3</v>
      </c>
      <c r="B7" s="377" t="s">
        <v>4</v>
      </c>
      <c r="C7" s="377" t="s">
        <v>5</v>
      </c>
      <c r="D7" s="385" t="s">
        <v>6</v>
      </c>
      <c r="E7" s="386" t="s">
        <v>7</v>
      </c>
      <c r="F7" s="359" t="s">
        <v>8</v>
      </c>
    </row>
    <row r="8" spans="1:7" ht="15" customHeight="1">
      <c r="A8" s="376">
        <v>900.31000000005588</v>
      </c>
      <c r="B8" s="378" t="s">
        <v>11</v>
      </c>
      <c r="C8" s="378" t="s">
        <v>12</v>
      </c>
      <c r="D8" s="382">
        <v>0</v>
      </c>
      <c r="E8" s="381">
        <v>325</v>
      </c>
      <c r="F8" s="152">
        <f>A8+D8-E8</f>
        <v>575.31000000005588</v>
      </c>
    </row>
    <row r="9" spans="1:7" ht="15" customHeight="1">
      <c r="A9" s="376">
        <v>0</v>
      </c>
      <c r="B9" s="378" t="s">
        <v>414</v>
      </c>
      <c r="C9" s="378" t="s">
        <v>13</v>
      </c>
      <c r="D9" s="382">
        <v>30000</v>
      </c>
      <c r="E9" s="381">
        <v>30000</v>
      </c>
      <c r="F9" s="152">
        <f t="shared" ref="F9:F17" si="0">A9+D9-E9</f>
        <v>0</v>
      </c>
    </row>
    <row r="10" spans="1:7" ht="15" customHeight="1">
      <c r="A10" s="376">
        <v>1077.3400000021793</v>
      </c>
      <c r="B10" s="378" t="s">
        <v>14</v>
      </c>
      <c r="C10" s="378" t="s">
        <v>15</v>
      </c>
      <c r="D10" s="382">
        <v>0</v>
      </c>
      <c r="E10" s="381">
        <v>325</v>
      </c>
      <c r="F10" s="152">
        <f t="shared" si="0"/>
        <v>752.34000000217929</v>
      </c>
    </row>
    <row r="11" spans="1:7" ht="15" customHeight="1">
      <c r="A11" s="376">
        <v>25954661.18</v>
      </c>
      <c r="B11" s="378" t="s">
        <v>9</v>
      </c>
      <c r="C11" s="378" t="s">
        <v>10</v>
      </c>
      <c r="D11" s="382">
        <v>8280261.2999999998</v>
      </c>
      <c r="E11" s="381">
        <v>9019991.3499999996</v>
      </c>
      <c r="F11" s="152">
        <f t="shared" si="0"/>
        <v>25214931.129999995</v>
      </c>
      <c r="G11" s="384">
        <f>SUM(F8:F11)</f>
        <v>25216258.779999997</v>
      </c>
    </row>
    <row r="12" spans="1:7" ht="15" customHeight="1">
      <c r="B12" s="149" t="s">
        <v>16</v>
      </c>
      <c r="C12" s="311" t="s">
        <v>17</v>
      </c>
      <c r="D12" s="380">
        <v>4672718.8499999996</v>
      </c>
      <c r="E12" s="381"/>
      <c r="F12" s="152">
        <f t="shared" si="0"/>
        <v>4672718.8499999996</v>
      </c>
    </row>
    <row r="13" spans="1:7" ht="15" customHeight="1">
      <c r="B13" s="163" t="s">
        <v>18</v>
      </c>
      <c r="C13" s="312" t="s">
        <v>19</v>
      </c>
      <c r="D13" s="382"/>
      <c r="E13" s="381"/>
      <c r="F13" s="152">
        <f t="shared" si="0"/>
        <v>0</v>
      </c>
    </row>
    <row r="14" spans="1:7" ht="15" customHeight="1">
      <c r="A14" s="380">
        <v>1756259.9399999995</v>
      </c>
      <c r="B14" s="250" t="s">
        <v>20</v>
      </c>
      <c r="C14" s="313" t="s">
        <v>21</v>
      </c>
      <c r="D14" s="382"/>
      <c r="E14" s="381"/>
      <c r="F14" s="152">
        <f t="shared" si="0"/>
        <v>1756259.9399999995</v>
      </c>
    </row>
    <row r="15" spans="1:7" ht="15" customHeight="1">
      <c r="A15" s="380">
        <v>6070784.4100000001</v>
      </c>
      <c r="B15" s="250" t="s">
        <v>22</v>
      </c>
      <c r="C15" s="313" t="s">
        <v>23</v>
      </c>
      <c r="F15" s="152">
        <f t="shared" si="0"/>
        <v>6070784.4100000001</v>
      </c>
    </row>
    <row r="16" spans="1:7" ht="15" customHeight="1">
      <c r="A16" s="380">
        <v>7314572.2199999951</v>
      </c>
      <c r="B16" s="367" t="s">
        <v>24</v>
      </c>
      <c r="C16" s="367" t="s">
        <v>25</v>
      </c>
      <c r="D16" s="382"/>
      <c r="E16" s="381"/>
      <c r="F16" s="152">
        <f t="shared" si="0"/>
        <v>7314572.2199999951</v>
      </c>
    </row>
    <row r="17" spans="1:7" ht="15" customHeight="1">
      <c r="A17" s="380">
        <v>2482353.7299999995</v>
      </c>
      <c r="B17" s="163" t="s">
        <v>59</v>
      </c>
      <c r="C17" s="312" t="s">
        <v>60</v>
      </c>
      <c r="D17" s="382"/>
      <c r="E17" s="381"/>
      <c r="F17" s="152">
        <f t="shared" si="0"/>
        <v>2482353.7299999995</v>
      </c>
      <c r="G17" s="384">
        <f>SUM(F14:F17)</f>
        <v>17623970.299999993</v>
      </c>
    </row>
    <row r="18" spans="1:7" ht="15" customHeight="1">
      <c r="A18" s="380"/>
      <c r="B18" s="378" t="s">
        <v>421</v>
      </c>
      <c r="C18" s="378" t="s">
        <v>422</v>
      </c>
      <c r="D18" s="382">
        <v>271938.59999999998</v>
      </c>
      <c r="E18" s="381">
        <v>271938.59999999998</v>
      </c>
      <c r="F18" s="152">
        <f t="shared" ref="F18:F25" si="1">-(E18+A18-D18)</f>
        <v>0</v>
      </c>
    </row>
    <row r="19" spans="1:7" ht="15" customHeight="1">
      <c r="A19" s="380">
        <v>1897881.54</v>
      </c>
      <c r="B19" s="378" t="s">
        <v>28</v>
      </c>
      <c r="C19" s="378" t="s">
        <v>29</v>
      </c>
      <c r="D19" s="382">
        <v>6426858.0999999996</v>
      </c>
      <c r="E19" s="381">
        <v>7506262.6900000004</v>
      </c>
      <c r="F19" s="390">
        <f t="shared" si="1"/>
        <v>-2977286.1300000008</v>
      </c>
    </row>
    <row r="20" spans="1:7" ht="15" customHeight="1">
      <c r="A20" s="380">
        <v>7365064.21</v>
      </c>
      <c r="B20" s="378" t="s">
        <v>404</v>
      </c>
      <c r="C20" s="378" t="s">
        <v>405</v>
      </c>
      <c r="D20" s="382">
        <v>0</v>
      </c>
      <c r="E20" s="381">
        <v>763280.88</v>
      </c>
      <c r="F20" s="152">
        <f t="shared" si="1"/>
        <v>-8128345.0899999999</v>
      </c>
    </row>
    <row r="21" spans="1:7" ht="15" customHeight="1">
      <c r="A21" s="380">
        <v>1819140.09</v>
      </c>
      <c r="B21" s="378" t="s">
        <v>406</v>
      </c>
      <c r="C21" s="378" t="s">
        <v>407</v>
      </c>
      <c r="D21" s="382">
        <v>0</v>
      </c>
      <c r="E21" s="381">
        <v>125594.89</v>
      </c>
      <c r="F21" s="152">
        <f t="shared" si="1"/>
        <v>-1944734.98</v>
      </c>
    </row>
    <row r="22" spans="1:7" ht="15" customHeight="1">
      <c r="A22" s="380">
        <v>848594.65</v>
      </c>
      <c r="B22" s="378" t="s">
        <v>26</v>
      </c>
      <c r="C22" s="378" t="s">
        <v>27</v>
      </c>
      <c r="D22" s="382">
        <v>185098.84</v>
      </c>
      <c r="E22" s="381">
        <v>286809.03000000003</v>
      </c>
      <c r="F22" s="152">
        <f t="shared" si="1"/>
        <v>-950304.8400000002</v>
      </c>
    </row>
    <row r="23" spans="1:7" ht="15" customHeight="1">
      <c r="A23" s="380">
        <v>19799427.639999997</v>
      </c>
      <c r="B23" s="250" t="s">
        <v>61</v>
      </c>
      <c r="C23" s="250" t="s">
        <v>62</v>
      </c>
      <c r="D23" s="382"/>
      <c r="E23" s="381">
        <v>4672718.8499999903</v>
      </c>
      <c r="F23" s="152">
        <f t="shared" si="1"/>
        <v>-24472146.489999987</v>
      </c>
    </row>
    <row r="24" spans="1:7" ht="15" customHeight="1">
      <c r="A24" s="380">
        <v>11850501</v>
      </c>
      <c r="B24" s="147" t="s">
        <v>63</v>
      </c>
      <c r="C24" s="201" t="s">
        <v>64</v>
      </c>
      <c r="D24" s="382"/>
      <c r="E24" s="381"/>
      <c r="F24" s="152">
        <f t="shared" si="1"/>
        <v>-11850501</v>
      </c>
    </row>
    <row r="25" spans="1:7" ht="15" customHeight="1">
      <c r="A25" s="380"/>
      <c r="B25" s="378" t="s">
        <v>30</v>
      </c>
      <c r="C25" s="378" t="s">
        <v>31</v>
      </c>
      <c r="D25" s="382">
        <v>0</v>
      </c>
      <c r="E25" s="381">
        <v>8280261.2999999998</v>
      </c>
      <c r="F25" s="152">
        <f t="shared" si="1"/>
        <v>-8280261.2999999998</v>
      </c>
    </row>
    <row r="26" spans="1:7" ht="15" customHeight="1">
      <c r="B26" s="378" t="s">
        <v>36</v>
      </c>
      <c r="C26" s="378" t="s">
        <v>37</v>
      </c>
      <c r="D26" s="382">
        <v>287028.31</v>
      </c>
      <c r="E26" s="381">
        <v>0</v>
      </c>
      <c r="F26" s="389">
        <f>D26</f>
        <v>287028.31</v>
      </c>
    </row>
    <row r="27" spans="1:7" ht="15" customHeight="1">
      <c r="B27" s="378" t="s">
        <v>38</v>
      </c>
      <c r="C27" s="378" t="s">
        <v>39</v>
      </c>
      <c r="D27" s="382">
        <v>622150.54</v>
      </c>
      <c r="E27" s="381">
        <v>0</v>
      </c>
      <c r="F27" s="388">
        <f t="shared" ref="F27:F41" si="2">D27</f>
        <v>622150.54</v>
      </c>
    </row>
    <row r="28" spans="1:7" ht="15" customHeight="1">
      <c r="B28" s="378" t="s">
        <v>424</v>
      </c>
      <c r="C28" s="378" t="s">
        <v>425</v>
      </c>
      <c r="D28" s="382">
        <v>763280.88</v>
      </c>
      <c r="E28" s="381">
        <v>0</v>
      </c>
      <c r="F28" s="387">
        <f t="shared" si="2"/>
        <v>763280.88</v>
      </c>
    </row>
    <row r="29" spans="1:7" ht="15" customHeight="1">
      <c r="B29" s="378" t="s">
        <v>40</v>
      </c>
      <c r="C29" s="378" t="s">
        <v>41</v>
      </c>
      <c r="D29" s="382">
        <v>4005080.72</v>
      </c>
      <c r="E29" s="381">
        <v>0</v>
      </c>
      <c r="F29" s="389">
        <f t="shared" si="2"/>
        <v>4005080.72</v>
      </c>
    </row>
    <row r="30" spans="1:7" ht="15" customHeight="1">
      <c r="B30" s="378" t="s">
        <v>412</v>
      </c>
      <c r="C30" s="378" t="s">
        <v>42</v>
      </c>
      <c r="D30" s="382">
        <v>14153.99</v>
      </c>
      <c r="E30" s="381">
        <v>0</v>
      </c>
      <c r="F30" s="384">
        <f t="shared" si="2"/>
        <v>14153.99</v>
      </c>
    </row>
    <row r="31" spans="1:7" ht="15" customHeight="1">
      <c r="B31" s="378" t="s">
        <v>43</v>
      </c>
      <c r="C31" s="378" t="s">
        <v>44</v>
      </c>
      <c r="D31" s="382">
        <v>453834.55</v>
      </c>
      <c r="E31" s="381">
        <v>0</v>
      </c>
      <c r="F31" s="384">
        <f t="shared" si="2"/>
        <v>453834.55</v>
      </c>
    </row>
    <row r="32" spans="1:7" ht="15" customHeight="1">
      <c r="B32" s="378" t="s">
        <v>415</v>
      </c>
      <c r="C32" s="378" t="s">
        <v>416</v>
      </c>
      <c r="D32" s="382">
        <v>314329.24</v>
      </c>
      <c r="E32" s="381">
        <v>0</v>
      </c>
      <c r="F32" s="387">
        <f t="shared" si="2"/>
        <v>314329.24</v>
      </c>
    </row>
    <row r="33" spans="2:7" ht="15" customHeight="1">
      <c r="B33" s="378" t="s">
        <v>417</v>
      </c>
      <c r="C33" s="378" t="s">
        <v>418</v>
      </c>
      <c r="D33" s="382">
        <v>53126.04</v>
      </c>
      <c r="E33" s="381">
        <v>0</v>
      </c>
      <c r="F33" s="387">
        <f t="shared" si="2"/>
        <v>53126.04</v>
      </c>
    </row>
    <row r="34" spans="2:7" ht="15" customHeight="1">
      <c r="B34" s="378" t="s">
        <v>419</v>
      </c>
      <c r="C34" s="378" t="s">
        <v>420</v>
      </c>
      <c r="D34" s="382">
        <v>313886.5</v>
      </c>
      <c r="E34" s="381">
        <v>0</v>
      </c>
      <c r="F34" s="387">
        <f t="shared" si="2"/>
        <v>313886.5</v>
      </c>
    </row>
    <row r="35" spans="2:7">
      <c r="B35" s="378" t="s">
        <v>423</v>
      </c>
      <c r="C35" s="378" t="s">
        <v>33</v>
      </c>
      <c r="D35" s="382">
        <v>6900</v>
      </c>
      <c r="E35" s="381">
        <v>0</v>
      </c>
      <c r="F35" s="388">
        <f t="shared" si="2"/>
        <v>6900</v>
      </c>
    </row>
    <row r="36" spans="2:7" ht="15" customHeight="1">
      <c r="B36" s="378" t="s">
        <v>46</v>
      </c>
      <c r="C36" s="378" t="s">
        <v>47</v>
      </c>
      <c r="D36" s="382">
        <v>2328760.58</v>
      </c>
      <c r="E36" s="381">
        <v>0</v>
      </c>
      <c r="F36" s="389">
        <f t="shared" si="2"/>
        <v>2328760.58</v>
      </c>
      <c r="G36" s="384">
        <f>SUM(F36+F29+F26)</f>
        <v>6620869.6100000003</v>
      </c>
    </row>
    <row r="37" spans="2:7" ht="15" customHeight="1">
      <c r="B37" s="378" t="s">
        <v>34</v>
      </c>
      <c r="C37" s="378" t="s">
        <v>35</v>
      </c>
      <c r="D37" s="382">
        <v>125594.89</v>
      </c>
      <c r="E37" s="381">
        <v>0</v>
      </c>
      <c r="F37" s="387">
        <f t="shared" si="2"/>
        <v>125594.89</v>
      </c>
    </row>
    <row r="38" spans="2:7" ht="15" customHeight="1">
      <c r="B38" s="378" t="s">
        <v>443</v>
      </c>
      <c r="C38" s="378" t="s">
        <v>51</v>
      </c>
      <c r="D38" s="382">
        <v>3000</v>
      </c>
      <c r="E38" s="381">
        <v>0</v>
      </c>
      <c r="F38" s="388">
        <f t="shared" si="2"/>
        <v>3000</v>
      </c>
      <c r="G38" s="384">
        <f>SUM(F38+F35+F27)</f>
        <v>632050.54</v>
      </c>
    </row>
    <row r="39" spans="2:7">
      <c r="B39" s="378" t="s">
        <v>426</v>
      </c>
      <c r="C39" s="378" t="s">
        <v>427</v>
      </c>
      <c r="D39" s="382">
        <v>80000</v>
      </c>
      <c r="E39" s="381">
        <v>0</v>
      </c>
      <c r="F39" s="387">
        <f t="shared" si="2"/>
        <v>80000</v>
      </c>
    </row>
    <row r="40" spans="2:7" ht="15" customHeight="1">
      <c r="B40" s="378" t="s">
        <v>52</v>
      </c>
      <c r="C40" s="378" t="s">
        <v>53</v>
      </c>
      <c r="D40" s="382">
        <v>1709014.66</v>
      </c>
      <c r="E40" s="381">
        <v>0</v>
      </c>
      <c r="F40" s="387">
        <f t="shared" si="2"/>
        <v>1709014.66</v>
      </c>
    </row>
    <row r="41" spans="2:7" ht="15" customHeight="1">
      <c r="B41" s="378" t="s">
        <v>466</v>
      </c>
      <c r="C41" s="378" t="s">
        <v>467</v>
      </c>
      <c r="D41" s="382">
        <v>10491</v>
      </c>
      <c r="E41" s="381">
        <v>0</v>
      </c>
      <c r="F41" s="387">
        <f t="shared" si="2"/>
        <v>10491</v>
      </c>
      <c r="G41" s="384">
        <f>SUM(F41+F40+F39+F37+F34+F33+F32+F28)</f>
        <v>3369723.21</v>
      </c>
    </row>
    <row r="42" spans="2:7">
      <c r="B42" s="379" t="s">
        <v>57</v>
      </c>
      <c r="C42" s="379" t="s">
        <v>58</v>
      </c>
      <c r="D42" s="383">
        <f>SUM(D8:D41)</f>
        <v>30957507.589999992</v>
      </c>
      <c r="E42" s="383">
        <f>SUM(E8:E41)</f>
        <v>30957507.589999992</v>
      </c>
      <c r="F42" s="380">
        <f>SUM(F8:F41)</f>
        <v>-2.7939677238464355E-9</v>
      </c>
    </row>
    <row r="43" spans="2:7" ht="15.75" customHeight="1"/>
    <row r="45" spans="2:7">
      <c r="D45" s="380">
        <f>D42-E42</f>
        <v>0</v>
      </c>
      <c r="F45" s="384">
        <f>SUM(F26:F41)</f>
        <v>11090631.900000002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Impresion4/8/2025 9:19:18 AM &amp;R&amp;"Segoe UI,Regular"&amp;10 Pagina : 1 de 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5"/>
  <sheetViews>
    <sheetView showGridLines="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5" sqref="A5:F5"/>
    </sheetView>
  </sheetViews>
  <sheetFormatPr baseColWidth="10" defaultColWidth="11.42578125" defaultRowHeight="15"/>
  <cols>
    <col min="1" max="1" width="14.140625" style="369" bestFit="1" customWidth="1"/>
    <col min="2" max="2" width="12.28515625" style="365" customWidth="1"/>
    <col min="3" max="3" width="52.140625" style="365" bestFit="1" customWidth="1"/>
    <col min="4" max="5" width="13.85546875" style="369" bestFit="1" customWidth="1"/>
    <col min="6" max="6" width="13.140625" style="365" bestFit="1" customWidth="1"/>
    <col min="7" max="7" width="14.140625" style="365" bestFit="1" customWidth="1"/>
    <col min="8" max="16384" width="11.42578125" style="365"/>
  </cols>
  <sheetData>
    <row r="1" spans="1:7" ht="16.5" customHeight="1"/>
    <row r="2" spans="1:7" ht="16.5" customHeight="1"/>
    <row r="3" spans="1:7" ht="16.5" customHeight="1">
      <c r="A3" s="481" t="s">
        <v>1</v>
      </c>
      <c r="B3" s="481"/>
      <c r="C3" s="481"/>
      <c r="D3" s="481"/>
      <c r="E3" s="481"/>
      <c r="F3" s="481"/>
    </row>
    <row r="4" spans="1:7" ht="16.5" customHeight="1">
      <c r="A4" s="481" t="s">
        <v>477</v>
      </c>
      <c r="B4" s="481"/>
      <c r="C4" s="481"/>
      <c r="D4" s="481"/>
      <c r="E4" s="481"/>
      <c r="F4" s="481"/>
    </row>
    <row r="5" spans="1:7" ht="16.5" customHeight="1">
      <c r="A5" s="481" t="s">
        <v>2</v>
      </c>
      <c r="B5" s="481"/>
      <c r="C5" s="481"/>
      <c r="D5" s="481"/>
      <c r="E5" s="481"/>
      <c r="F5" s="481"/>
    </row>
    <row r="6" spans="1:7" ht="16.5" customHeight="1"/>
    <row r="7" spans="1:7" ht="16.5" customHeight="1">
      <c r="A7" s="359" t="s">
        <v>3</v>
      </c>
      <c r="B7" s="366" t="s">
        <v>4</v>
      </c>
      <c r="C7" s="366" t="s">
        <v>5</v>
      </c>
      <c r="D7" s="370" t="s">
        <v>6</v>
      </c>
      <c r="E7" s="370" t="s">
        <v>7</v>
      </c>
      <c r="F7" s="359" t="s">
        <v>8</v>
      </c>
    </row>
    <row r="8" spans="1:7" ht="16.5" customHeight="1">
      <c r="A8" s="369">
        <v>1225.3100000000559</v>
      </c>
      <c r="B8" s="367" t="s">
        <v>11</v>
      </c>
      <c r="C8" s="367" t="s">
        <v>12</v>
      </c>
      <c r="D8" s="372">
        <v>0</v>
      </c>
      <c r="E8" s="372">
        <v>325</v>
      </c>
      <c r="F8" s="152">
        <f>A8+D8-E8</f>
        <v>900.31000000005588</v>
      </c>
    </row>
    <row r="9" spans="1:7" ht="16.5" customHeight="1">
      <c r="A9" s="369">
        <v>1402.3400000021793</v>
      </c>
      <c r="B9" s="367" t="s">
        <v>14</v>
      </c>
      <c r="C9" s="367" t="s">
        <v>15</v>
      </c>
      <c r="D9" s="372">
        <v>0</v>
      </c>
      <c r="E9" s="372">
        <v>325</v>
      </c>
      <c r="F9" s="152">
        <f t="shared" ref="F9:F16" si="0">A9+D9-E9</f>
        <v>1077.3400000021793</v>
      </c>
    </row>
    <row r="10" spans="1:7" ht="16.5" customHeight="1">
      <c r="A10" s="369">
        <v>22307608.939999998</v>
      </c>
      <c r="B10" s="367" t="s">
        <v>9</v>
      </c>
      <c r="C10" s="367" t="s">
        <v>10</v>
      </c>
      <c r="D10" s="372">
        <v>8018566.0999999996</v>
      </c>
      <c r="E10" s="372">
        <v>4371513.8600000003</v>
      </c>
      <c r="F10" s="152">
        <f t="shared" si="0"/>
        <v>25954661.18</v>
      </c>
      <c r="G10" s="373">
        <f>SUM(F8:F10)</f>
        <v>25956638.830000002</v>
      </c>
    </row>
    <row r="11" spans="1:7" ht="16.5" customHeight="1">
      <c r="B11" s="149" t="s">
        <v>16</v>
      </c>
      <c r="C11" s="311" t="s">
        <v>17</v>
      </c>
      <c r="D11" s="150">
        <v>6287244.9400000004</v>
      </c>
      <c r="E11" s="372"/>
      <c r="F11" s="152">
        <f t="shared" si="0"/>
        <v>6287244.9400000004</v>
      </c>
    </row>
    <row r="12" spans="1:7" ht="16.5" customHeight="1">
      <c r="B12" s="163" t="s">
        <v>18</v>
      </c>
      <c r="C12" s="312" t="s">
        <v>19</v>
      </c>
      <c r="D12" s="371"/>
      <c r="E12" s="372"/>
      <c r="F12" s="152">
        <f t="shared" si="0"/>
        <v>0</v>
      </c>
    </row>
    <row r="13" spans="1:7" ht="16.5" customHeight="1">
      <c r="A13" s="132">
        <v>1756259.9399999995</v>
      </c>
      <c r="B13" s="250" t="s">
        <v>20</v>
      </c>
      <c r="C13" s="313" t="s">
        <v>21</v>
      </c>
      <c r="D13" s="372"/>
      <c r="E13" s="372"/>
      <c r="F13" s="152">
        <f t="shared" si="0"/>
        <v>1756259.9399999995</v>
      </c>
    </row>
    <row r="14" spans="1:7" ht="16.5" customHeight="1">
      <c r="A14" s="132">
        <v>6070784.4100000001</v>
      </c>
      <c r="B14" s="250" t="s">
        <v>22</v>
      </c>
      <c r="C14" s="313" t="s">
        <v>23</v>
      </c>
      <c r="D14" s="372"/>
      <c r="E14" s="372"/>
      <c r="F14" s="152">
        <f t="shared" si="0"/>
        <v>6070784.4100000001</v>
      </c>
    </row>
    <row r="15" spans="1:7" ht="16.5" customHeight="1">
      <c r="A15" s="132">
        <v>7131627.0899999999</v>
      </c>
      <c r="B15" s="367" t="s">
        <v>24</v>
      </c>
      <c r="C15" s="367" t="s">
        <v>25</v>
      </c>
      <c r="D15" s="372">
        <v>128242.4</v>
      </c>
      <c r="E15" s="372">
        <v>0</v>
      </c>
      <c r="F15" s="152">
        <f t="shared" si="0"/>
        <v>7259869.4900000002</v>
      </c>
    </row>
    <row r="16" spans="1:7" ht="16.5" customHeight="1">
      <c r="A16" s="132">
        <v>2325762.6599999988</v>
      </c>
      <c r="B16" s="163" t="s">
        <v>59</v>
      </c>
      <c r="C16" s="312" t="s">
        <v>60</v>
      </c>
      <c r="D16" s="372"/>
      <c r="E16" s="372"/>
      <c r="F16" s="152">
        <f t="shared" si="0"/>
        <v>2325762.6599999988</v>
      </c>
      <c r="G16" s="373">
        <f>SUM(F13:F16)</f>
        <v>17412676.5</v>
      </c>
    </row>
    <row r="17" spans="1:6" ht="16.5" customHeight="1">
      <c r="B17" s="367" t="s">
        <v>421</v>
      </c>
      <c r="C17" s="367" t="s">
        <v>422</v>
      </c>
      <c r="D17" s="372">
        <v>3925.41</v>
      </c>
      <c r="E17" s="372">
        <v>0</v>
      </c>
    </row>
    <row r="18" spans="1:6" ht="16.5" customHeight="1">
      <c r="A18" s="369">
        <v>1554562.14</v>
      </c>
      <c r="B18" s="367" t="s">
        <v>28</v>
      </c>
      <c r="C18" s="367" t="s">
        <v>29</v>
      </c>
      <c r="D18" s="372">
        <v>2743219.16</v>
      </c>
      <c r="E18" s="372">
        <v>3086538.56</v>
      </c>
      <c r="F18" s="152">
        <f t="shared" ref="F18:F24" si="1">-(E18+A18-D18)</f>
        <v>-1897881.54</v>
      </c>
    </row>
    <row r="19" spans="1:6" ht="16.5" customHeight="1">
      <c r="A19" s="369">
        <v>6601783.3300000001</v>
      </c>
      <c r="B19" s="367" t="s">
        <v>404</v>
      </c>
      <c r="C19" s="367" t="s">
        <v>405</v>
      </c>
      <c r="D19" s="372">
        <v>0</v>
      </c>
      <c r="E19" s="372">
        <v>763280.88</v>
      </c>
      <c r="F19" s="152">
        <f t="shared" si="1"/>
        <v>-7365064.21</v>
      </c>
    </row>
    <row r="20" spans="1:6" ht="16.5" customHeight="1">
      <c r="A20" s="369">
        <v>1693545.2</v>
      </c>
      <c r="B20" s="367" t="s">
        <v>406</v>
      </c>
      <c r="C20" s="367" t="s">
        <v>407</v>
      </c>
      <c r="D20" s="372">
        <v>0</v>
      </c>
      <c r="E20" s="372">
        <v>125594.89</v>
      </c>
      <c r="F20" s="152">
        <f t="shared" si="1"/>
        <v>-1819140.0899999999</v>
      </c>
    </row>
    <row r="21" spans="1:6" ht="16.5" customHeight="1">
      <c r="A21" s="369">
        <v>734599.02</v>
      </c>
      <c r="B21" s="367" t="s">
        <v>26</v>
      </c>
      <c r="C21" s="367" t="s">
        <v>27</v>
      </c>
      <c r="D21" s="372">
        <v>0</v>
      </c>
      <c r="E21" s="372">
        <v>113995.63</v>
      </c>
      <c r="F21" s="152">
        <f t="shared" si="1"/>
        <v>-848594.65</v>
      </c>
    </row>
    <row r="22" spans="1:6" ht="16.5" customHeight="1">
      <c r="A22" s="369">
        <v>19588133.590000011</v>
      </c>
      <c r="B22" s="250" t="s">
        <v>61</v>
      </c>
      <c r="C22" s="250" t="s">
        <v>62</v>
      </c>
      <c r="D22" s="372"/>
      <c r="E22" s="372">
        <v>6287244.9399999958</v>
      </c>
      <c r="F22" s="152">
        <f t="shared" si="1"/>
        <v>-25875378.530000009</v>
      </c>
    </row>
    <row r="23" spans="1:6" ht="16.5" customHeight="1">
      <c r="A23" s="369">
        <v>9418122</v>
      </c>
      <c r="B23" s="147" t="s">
        <v>63</v>
      </c>
      <c r="C23" s="201" t="s">
        <v>64</v>
      </c>
      <c r="D23" s="372"/>
      <c r="E23" s="372"/>
      <c r="F23" s="152">
        <f t="shared" si="1"/>
        <v>-9418122</v>
      </c>
    </row>
    <row r="24" spans="1:6" ht="16.5" customHeight="1">
      <c r="B24" s="367" t="s">
        <v>30</v>
      </c>
      <c r="C24" s="367" t="s">
        <v>31</v>
      </c>
      <c r="D24" s="372">
        <v>0</v>
      </c>
      <c r="E24" s="372">
        <v>8018566.0999999996</v>
      </c>
      <c r="F24" s="152">
        <f t="shared" si="1"/>
        <v>-8018566.0999999996</v>
      </c>
    </row>
    <row r="25" spans="1:6" ht="16.5" customHeight="1">
      <c r="B25" s="367" t="s">
        <v>36</v>
      </c>
      <c r="C25" s="367" t="s">
        <v>37</v>
      </c>
      <c r="D25" s="372">
        <v>170377.5</v>
      </c>
      <c r="E25" s="372">
        <v>0</v>
      </c>
      <c r="F25" s="373">
        <f>D25</f>
        <v>170377.5</v>
      </c>
    </row>
    <row r="26" spans="1:6" ht="16.5" customHeight="1">
      <c r="B26" s="367" t="s">
        <v>424</v>
      </c>
      <c r="C26" s="367" t="s">
        <v>425</v>
      </c>
      <c r="D26" s="372">
        <v>763280.88</v>
      </c>
      <c r="E26" s="372">
        <v>0</v>
      </c>
      <c r="F26" s="373">
        <f t="shared" ref="F26:F42" si="2">D26</f>
        <v>763280.88</v>
      </c>
    </row>
    <row r="27" spans="1:6" ht="16.5" customHeight="1">
      <c r="B27" s="367" t="s">
        <v>40</v>
      </c>
      <c r="C27" s="367" t="s">
        <v>41</v>
      </c>
      <c r="D27" s="372">
        <v>661915.76</v>
      </c>
      <c r="E27" s="372">
        <v>0</v>
      </c>
      <c r="F27" s="373">
        <f t="shared" si="2"/>
        <v>661915.76</v>
      </c>
    </row>
    <row r="28" spans="1:6" ht="16.5" customHeight="1">
      <c r="B28" s="367" t="s">
        <v>412</v>
      </c>
      <c r="C28" s="367" t="s">
        <v>42</v>
      </c>
      <c r="D28" s="372">
        <v>8300.9699999999993</v>
      </c>
      <c r="E28" s="372">
        <v>0</v>
      </c>
      <c r="F28" s="373">
        <f t="shared" si="2"/>
        <v>8300.9699999999993</v>
      </c>
    </row>
    <row r="29" spans="1:6" ht="16.5" customHeight="1">
      <c r="B29" s="367" t="s">
        <v>43</v>
      </c>
      <c r="C29" s="367" t="s">
        <v>44</v>
      </c>
      <c r="D29" s="372">
        <v>765286.79</v>
      </c>
      <c r="E29" s="372">
        <v>0</v>
      </c>
      <c r="F29" s="373">
        <f t="shared" si="2"/>
        <v>765286.79</v>
      </c>
    </row>
    <row r="30" spans="1:6" ht="16.5" customHeight="1">
      <c r="B30" s="367" t="s">
        <v>415</v>
      </c>
      <c r="C30" s="367" t="s">
        <v>416</v>
      </c>
      <c r="D30" s="372">
        <v>4260</v>
      </c>
      <c r="E30" s="372">
        <v>0</v>
      </c>
      <c r="F30" s="373">
        <f t="shared" si="2"/>
        <v>4260</v>
      </c>
    </row>
    <row r="31" spans="1:6" ht="16.5" customHeight="1">
      <c r="B31" s="367" t="s">
        <v>417</v>
      </c>
      <c r="C31" s="367" t="s">
        <v>418</v>
      </c>
      <c r="D31" s="372">
        <v>1053.8800000000001</v>
      </c>
      <c r="E31" s="372">
        <v>0</v>
      </c>
      <c r="F31" s="373">
        <f t="shared" si="2"/>
        <v>1053.8800000000001</v>
      </c>
    </row>
    <row r="32" spans="1:6" ht="16.5" customHeight="1">
      <c r="B32" s="367" t="s">
        <v>419</v>
      </c>
      <c r="C32" s="367" t="s">
        <v>420</v>
      </c>
      <c r="D32" s="372">
        <v>4254</v>
      </c>
      <c r="E32" s="372">
        <v>0</v>
      </c>
      <c r="F32" s="373">
        <f t="shared" si="2"/>
        <v>4254</v>
      </c>
    </row>
    <row r="33" spans="2:7" ht="16.5" customHeight="1">
      <c r="B33" s="367" t="s">
        <v>423</v>
      </c>
      <c r="C33" s="367" t="s">
        <v>33</v>
      </c>
      <c r="D33" s="372">
        <v>4600</v>
      </c>
      <c r="E33" s="372">
        <v>0</v>
      </c>
      <c r="F33" s="373">
        <f t="shared" si="2"/>
        <v>4600</v>
      </c>
    </row>
    <row r="34" spans="2:7" ht="16.5" customHeight="1">
      <c r="B34" s="367" t="s">
        <v>444</v>
      </c>
      <c r="C34" s="367" t="s">
        <v>445</v>
      </c>
      <c r="D34" s="372">
        <v>4614.67</v>
      </c>
      <c r="E34" s="372">
        <v>0</v>
      </c>
      <c r="F34" s="373">
        <f t="shared" si="2"/>
        <v>4614.67</v>
      </c>
    </row>
    <row r="35" spans="2:7" ht="16.5" customHeight="1">
      <c r="B35" s="367" t="s">
        <v>46</v>
      </c>
      <c r="C35" s="367" t="s">
        <v>47</v>
      </c>
      <c r="D35" s="372">
        <v>1536743.15</v>
      </c>
      <c r="E35" s="372">
        <v>0</v>
      </c>
      <c r="F35" s="373">
        <f t="shared" si="2"/>
        <v>1536743.15</v>
      </c>
      <c r="G35" s="373">
        <f>SUM(F35+F27+F25)</f>
        <v>2369036.41</v>
      </c>
    </row>
    <row r="36" spans="2:7" ht="16.5" customHeight="1">
      <c r="B36" s="367" t="s">
        <v>34</v>
      </c>
      <c r="C36" s="367" t="s">
        <v>35</v>
      </c>
      <c r="D36" s="372">
        <v>125594.89</v>
      </c>
      <c r="E36" s="372">
        <v>0</v>
      </c>
      <c r="F36" s="373">
        <f t="shared" si="2"/>
        <v>125594.89</v>
      </c>
    </row>
    <row r="37" spans="2:7" ht="16.5" customHeight="1">
      <c r="B37" s="367" t="s">
        <v>49</v>
      </c>
      <c r="C37" s="367" t="s">
        <v>50</v>
      </c>
      <c r="D37" s="372">
        <v>16993.8</v>
      </c>
      <c r="E37" s="372">
        <v>0</v>
      </c>
      <c r="F37" s="373">
        <f t="shared" si="2"/>
        <v>16993.8</v>
      </c>
    </row>
    <row r="38" spans="2:7" ht="16.5" customHeight="1">
      <c r="B38" s="367" t="s">
        <v>443</v>
      </c>
      <c r="C38" s="367" t="s">
        <v>51</v>
      </c>
      <c r="D38" s="372">
        <v>3000</v>
      </c>
      <c r="E38" s="372">
        <v>0</v>
      </c>
      <c r="F38" s="373">
        <f t="shared" si="2"/>
        <v>3000</v>
      </c>
    </row>
    <row r="39" spans="2:7" ht="16.5" customHeight="1">
      <c r="B39" s="367" t="s">
        <v>438</v>
      </c>
      <c r="C39" s="367" t="s">
        <v>446</v>
      </c>
      <c r="D39" s="372">
        <v>4130</v>
      </c>
      <c r="E39" s="372">
        <v>0</v>
      </c>
      <c r="F39" s="373">
        <f t="shared" si="2"/>
        <v>4130</v>
      </c>
    </row>
    <row r="40" spans="2:7" ht="16.5" customHeight="1">
      <c r="B40" s="367" t="s">
        <v>426</v>
      </c>
      <c r="C40" s="367" t="s">
        <v>427</v>
      </c>
      <c r="D40" s="372">
        <v>80000</v>
      </c>
      <c r="E40" s="372">
        <v>0</v>
      </c>
      <c r="F40" s="373">
        <f t="shared" si="2"/>
        <v>80000</v>
      </c>
    </row>
    <row r="41" spans="2:7" ht="16.5" customHeight="1">
      <c r="B41" s="367" t="s">
        <v>52</v>
      </c>
      <c r="C41" s="367" t="s">
        <v>53</v>
      </c>
      <c r="D41" s="372">
        <v>1426780.56</v>
      </c>
      <c r="E41" s="372">
        <v>0</v>
      </c>
      <c r="F41" s="373">
        <f t="shared" si="2"/>
        <v>1426780.56</v>
      </c>
      <c r="G41" s="373">
        <f>SUM(F41+F40+F36+F34+F33+F32+F31+F30+F26)</f>
        <v>2414438.88</v>
      </c>
    </row>
    <row r="42" spans="2:7" ht="16.5" customHeight="1">
      <c r="B42" s="367" t="s">
        <v>55</v>
      </c>
      <c r="C42" s="367" t="s">
        <v>56</v>
      </c>
      <c r="D42" s="372">
        <v>5000</v>
      </c>
      <c r="E42" s="372">
        <v>0</v>
      </c>
      <c r="F42" s="373">
        <f t="shared" si="2"/>
        <v>5000</v>
      </c>
      <c r="G42" s="373">
        <f>SUM(F42+F39+F38+F37)</f>
        <v>29123.8</v>
      </c>
    </row>
    <row r="43" spans="2:7" ht="16.5" customHeight="1" thickBot="1">
      <c r="B43" s="368" t="s">
        <v>57</v>
      </c>
      <c r="C43" s="368" t="s">
        <v>58</v>
      </c>
      <c r="D43" s="374">
        <f>SUM(D8:D42)</f>
        <v>22767384.859999996</v>
      </c>
      <c r="E43" s="374">
        <f>SUM(E8:E42)</f>
        <v>22767384.859999996</v>
      </c>
      <c r="F43" s="375">
        <f>SUM(F8:F42)</f>
        <v>0</v>
      </c>
    </row>
    <row r="44" spans="2:7" ht="16.5" customHeight="1" thickTop="1"/>
    <row r="45" spans="2:7" ht="18.75" customHeight="1">
      <c r="F45" s="373"/>
    </row>
  </sheetData>
  <mergeCells count="3">
    <mergeCell ref="A3:F3"/>
    <mergeCell ref="A4:F4"/>
    <mergeCell ref="A5:F5"/>
  </mergeCells>
  <pageMargins left="0.78740157480314965" right="0.78740157480314965" top="0.78740157480314965" bottom="1.5354330708661419" header="0.78740157480314965" footer="0.78740157480314965"/>
  <pageSetup scale="70" orientation="portrait" horizontalDpi="4294967293" verticalDpi="300" r:id="rId1"/>
  <headerFooter alignWithMargins="0">
    <oddFooter>&amp;L&amp;"Segoe UI,Regular"&amp;10 Fecha y Hora de Impresion3/24/2025 1:45:28 PM &amp;R&amp;"Segoe UI,Regular"&amp;10 Pagina : 1 de 1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7"/>
  <sheetViews>
    <sheetView showGridLines="0" workbookViewId="0">
      <pane xSplit="2" ySplit="8" topLeftCell="C9" activePane="bottomRight" state="frozen"/>
      <selection pane="topRight" activeCell="D1" sqref="D1"/>
      <selection pane="bottomLeft" activeCell="A11" sqref="A11"/>
      <selection pane="bottomRight" activeCell="A5" sqref="A5:F5"/>
    </sheetView>
  </sheetViews>
  <sheetFormatPr baseColWidth="10" defaultColWidth="11.42578125" defaultRowHeight="15"/>
  <cols>
    <col min="1" max="1" width="16" style="340" customWidth="1"/>
    <col min="2" max="2" width="17.42578125" style="332" customWidth="1"/>
    <col min="3" max="3" width="44.140625" style="332" customWidth="1"/>
    <col min="4" max="4" width="16" style="340" customWidth="1"/>
    <col min="5" max="5" width="14.28515625" style="340" bestFit="1" customWidth="1"/>
    <col min="6" max="6" width="15.5703125" style="332" customWidth="1"/>
    <col min="7" max="7" width="16" style="332" customWidth="1"/>
    <col min="8" max="16384" width="11.42578125" style="332"/>
  </cols>
  <sheetData>
    <row r="1" spans="1:7" ht="15.75" customHeight="1"/>
    <row r="2" spans="1:7" ht="15.75" customHeight="1"/>
    <row r="3" spans="1:7" ht="15.75" customHeight="1">
      <c r="A3" s="481" t="s">
        <v>1</v>
      </c>
      <c r="B3" s="481"/>
      <c r="C3" s="481"/>
      <c r="D3" s="481"/>
      <c r="E3" s="481"/>
      <c r="F3" s="481"/>
    </row>
    <row r="4" spans="1:7" ht="15.75" customHeight="1">
      <c r="A4" s="481" t="s">
        <v>476</v>
      </c>
      <c r="B4" s="481"/>
      <c r="C4" s="481"/>
      <c r="D4" s="481"/>
      <c r="E4" s="481"/>
      <c r="F4" s="481"/>
    </row>
    <row r="5" spans="1:7" ht="15.75" customHeight="1">
      <c r="A5" s="481" t="s">
        <v>2</v>
      </c>
      <c r="B5" s="481"/>
      <c r="C5" s="481"/>
      <c r="D5" s="481"/>
      <c r="E5" s="481"/>
      <c r="F5" s="481"/>
    </row>
    <row r="6" spans="1:7" ht="15.75" customHeight="1"/>
    <row r="7" spans="1:7" ht="15.75" customHeight="1"/>
    <row r="8" spans="1:7">
      <c r="A8" s="359" t="s">
        <v>3</v>
      </c>
      <c r="B8" s="333" t="s">
        <v>4</v>
      </c>
      <c r="C8" s="364" t="s">
        <v>5</v>
      </c>
      <c r="D8" s="359" t="s">
        <v>6</v>
      </c>
      <c r="E8" s="359" t="s">
        <v>7</v>
      </c>
      <c r="F8" s="333" t="s">
        <v>8</v>
      </c>
    </row>
    <row r="9" spans="1:7" ht="15" customHeight="1">
      <c r="A9" s="340">
        <v>1550.3100000000559</v>
      </c>
      <c r="B9" s="335" t="s">
        <v>11</v>
      </c>
      <c r="C9" s="362" t="s">
        <v>12</v>
      </c>
      <c r="D9" s="337">
        <v>0</v>
      </c>
      <c r="E9" s="338">
        <v>325</v>
      </c>
      <c r="F9" s="152">
        <f>A9+D9-E9</f>
        <v>1225.3100000000559</v>
      </c>
    </row>
    <row r="10" spans="1:7" ht="15" customHeight="1">
      <c r="A10" s="340">
        <v>1727.3400000021793</v>
      </c>
      <c r="B10" s="335" t="s">
        <v>14</v>
      </c>
      <c r="C10" s="362" t="s">
        <v>15</v>
      </c>
      <c r="D10" s="337">
        <v>0</v>
      </c>
      <c r="E10" s="338">
        <v>325</v>
      </c>
      <c r="F10" s="152">
        <f t="shared" ref="F10:F17" si="0">A10+D10-E10</f>
        <v>1402.3400000021793</v>
      </c>
    </row>
    <row r="11" spans="1:7" ht="15" customHeight="1">
      <c r="A11" s="340">
        <v>16815092.979999997</v>
      </c>
      <c r="B11" s="335" t="s">
        <v>9</v>
      </c>
      <c r="C11" s="362" t="s">
        <v>10</v>
      </c>
      <c r="D11" s="337">
        <v>9579824.25</v>
      </c>
      <c r="E11" s="338">
        <v>4087308.29</v>
      </c>
      <c r="F11" s="152">
        <f t="shared" si="0"/>
        <v>22307608.939999998</v>
      </c>
      <c r="G11" s="341">
        <f>SUM(F9:F11)</f>
        <v>22310236.59</v>
      </c>
    </row>
    <row r="12" spans="1:7" ht="15" customHeight="1">
      <c r="B12" s="149" t="s">
        <v>16</v>
      </c>
      <c r="C12" s="311" t="s">
        <v>17</v>
      </c>
      <c r="D12" s="340">
        <v>5624726.9100000001</v>
      </c>
      <c r="E12" s="338"/>
      <c r="F12" s="152">
        <f t="shared" si="0"/>
        <v>5624726.9100000001</v>
      </c>
    </row>
    <row r="13" spans="1:7" ht="15" customHeight="1">
      <c r="B13" s="163" t="s">
        <v>18</v>
      </c>
      <c r="C13" s="312" t="s">
        <v>19</v>
      </c>
      <c r="D13" s="338"/>
      <c r="E13" s="338"/>
      <c r="F13" s="152">
        <f t="shared" si="0"/>
        <v>0</v>
      </c>
    </row>
    <row r="14" spans="1:7" ht="15" customHeight="1">
      <c r="A14" s="340">
        <v>1756631.4699999997</v>
      </c>
      <c r="B14" s="250" t="s">
        <v>20</v>
      </c>
      <c r="C14" s="313" t="s">
        <v>21</v>
      </c>
      <c r="D14" s="338"/>
      <c r="E14" s="338"/>
      <c r="F14" s="152">
        <f t="shared" si="0"/>
        <v>1756631.4699999997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8"/>
      <c r="E15" s="338"/>
      <c r="F15" s="152">
        <f t="shared" si="0"/>
        <v>6070784.4100000001</v>
      </c>
    </row>
    <row r="16" spans="1:7" ht="15" customHeight="1">
      <c r="A16" s="340">
        <v>7822325.8199999966</v>
      </c>
      <c r="B16" s="250" t="s">
        <v>24</v>
      </c>
      <c r="C16" s="313" t="s">
        <v>25</v>
      </c>
      <c r="D16" s="338"/>
      <c r="E16" s="338"/>
      <c r="F16" s="152">
        <f t="shared" si="0"/>
        <v>7822325.8199999966</v>
      </c>
    </row>
    <row r="17" spans="1:7" ht="15" customHeight="1">
      <c r="A17" s="340">
        <v>1998465.0399999991</v>
      </c>
      <c r="B17" s="163" t="s">
        <v>59</v>
      </c>
      <c r="C17" s="312" t="s">
        <v>60</v>
      </c>
      <c r="D17" s="338"/>
      <c r="E17" s="338"/>
      <c r="F17" s="152">
        <f t="shared" si="0"/>
        <v>1998465.0399999991</v>
      </c>
      <c r="G17" s="341">
        <f>SUM(F14:F17)</f>
        <v>17648206.739999995</v>
      </c>
    </row>
    <row r="18" spans="1:7" ht="15" customHeight="1">
      <c r="B18" s="335" t="s">
        <v>421</v>
      </c>
      <c r="C18" s="362" t="s">
        <v>422</v>
      </c>
      <c r="D18" s="337">
        <v>135969.29999999999</v>
      </c>
      <c r="E18" s="338">
        <v>135969.29999999999</v>
      </c>
      <c r="F18" s="152">
        <f t="shared" ref="F18:F25" si="1">-(E18+A18-D18)</f>
        <v>0</v>
      </c>
    </row>
    <row r="19" spans="1:7" ht="15" customHeight="1">
      <c r="A19" s="340">
        <v>779718.31999999797</v>
      </c>
      <c r="B19" s="335" t="s">
        <v>28</v>
      </c>
      <c r="C19" s="362" t="s">
        <v>29</v>
      </c>
      <c r="D19" s="337">
        <v>1233523.8500000001</v>
      </c>
      <c r="E19" s="338">
        <v>2008367.67</v>
      </c>
      <c r="F19" s="152">
        <f t="shared" si="1"/>
        <v>-1554562.1399999978</v>
      </c>
    </row>
    <row r="20" spans="1:7" ht="15" customHeight="1">
      <c r="A20" s="340">
        <v>5838502.4500000002</v>
      </c>
      <c r="B20" s="335" t="s">
        <v>404</v>
      </c>
      <c r="C20" s="362" t="s">
        <v>405</v>
      </c>
      <c r="D20" s="337">
        <v>0</v>
      </c>
      <c r="E20" s="338">
        <v>763280.88</v>
      </c>
      <c r="F20" s="152">
        <f t="shared" si="1"/>
        <v>-6601783.3300000001</v>
      </c>
    </row>
    <row r="21" spans="1:7" ht="15" customHeight="1">
      <c r="A21" s="340">
        <v>1567950.31</v>
      </c>
      <c r="B21" s="335" t="s">
        <v>406</v>
      </c>
      <c r="C21" s="362" t="s">
        <v>407</v>
      </c>
      <c r="D21" s="337">
        <v>0</v>
      </c>
      <c r="E21" s="338">
        <v>125594.89</v>
      </c>
      <c r="F21" s="152">
        <f t="shared" si="1"/>
        <v>-1693545.2</v>
      </c>
    </row>
    <row r="22" spans="1:7" ht="15" customHeight="1">
      <c r="A22" s="340">
        <v>1217779.72</v>
      </c>
      <c r="B22" s="335" t="s">
        <v>26</v>
      </c>
      <c r="C22" s="362" t="s">
        <v>27</v>
      </c>
      <c r="D22" s="337">
        <v>554283.9</v>
      </c>
      <c r="E22" s="338">
        <v>71103.199999999997</v>
      </c>
      <c r="F22" s="152">
        <f t="shared" si="1"/>
        <v>-734599.0199999999</v>
      </c>
    </row>
    <row r="23" spans="1:7" ht="15" customHeight="1">
      <c r="A23" s="340">
        <v>18088483.569999982</v>
      </c>
      <c r="B23" s="250" t="s">
        <v>61</v>
      </c>
      <c r="C23" s="250" t="s">
        <v>62</v>
      </c>
      <c r="D23" s="338"/>
      <c r="E23" s="338">
        <v>5624726.9100000001</v>
      </c>
      <c r="F23" s="152">
        <f t="shared" si="1"/>
        <v>-23713210.479999982</v>
      </c>
    </row>
    <row r="24" spans="1:7" ht="15" customHeight="1">
      <c r="A24" s="340">
        <v>6974143</v>
      </c>
      <c r="B24" s="147" t="s">
        <v>63</v>
      </c>
      <c r="C24" s="201" t="s">
        <v>64</v>
      </c>
      <c r="D24" s="338"/>
      <c r="E24" s="338"/>
      <c r="F24" s="152">
        <f t="shared" si="1"/>
        <v>-6974143</v>
      </c>
    </row>
    <row r="25" spans="1:7" ht="15" customHeight="1">
      <c r="B25" s="335" t="s">
        <v>30</v>
      </c>
      <c r="C25" s="362" t="s">
        <v>31</v>
      </c>
      <c r="D25" s="337">
        <v>0</v>
      </c>
      <c r="E25" s="338">
        <v>9579824.25</v>
      </c>
      <c r="F25" s="152">
        <f t="shared" si="1"/>
        <v>-9579824.25</v>
      </c>
    </row>
    <row r="26" spans="1:7" ht="15" customHeight="1">
      <c r="B26" s="335" t="s">
        <v>36</v>
      </c>
      <c r="C26" s="362" t="s">
        <v>37</v>
      </c>
      <c r="D26" s="337">
        <v>219192.5</v>
      </c>
      <c r="E26" s="338">
        <v>0</v>
      </c>
      <c r="F26" s="356">
        <f>D26</f>
        <v>219192.5</v>
      </c>
    </row>
    <row r="27" spans="1:7" ht="15" customHeight="1">
      <c r="B27" s="335" t="s">
        <v>38</v>
      </c>
      <c r="C27" s="362" t="s">
        <v>39</v>
      </c>
      <c r="D27" s="337">
        <v>97930</v>
      </c>
      <c r="E27" s="338">
        <v>0</v>
      </c>
      <c r="F27" s="345">
        <f t="shared" ref="F27:F43" si="2">D27</f>
        <v>97930</v>
      </c>
    </row>
    <row r="28" spans="1:7" ht="15" customHeight="1">
      <c r="B28" s="335" t="s">
        <v>424</v>
      </c>
      <c r="C28" s="362" t="s">
        <v>425</v>
      </c>
      <c r="D28" s="337">
        <v>763280.88</v>
      </c>
      <c r="E28" s="338">
        <v>0</v>
      </c>
      <c r="F28" s="342">
        <f t="shared" si="2"/>
        <v>763280.88</v>
      </c>
    </row>
    <row r="29" spans="1:7" ht="15" customHeight="1">
      <c r="B29" s="335" t="s">
        <v>40</v>
      </c>
      <c r="C29" s="362" t="s">
        <v>41</v>
      </c>
      <c r="D29" s="337">
        <v>107900</v>
      </c>
      <c r="E29" s="338">
        <v>0</v>
      </c>
      <c r="F29" s="356">
        <f t="shared" si="2"/>
        <v>107900</v>
      </c>
    </row>
    <row r="30" spans="1:7" ht="15" customHeight="1">
      <c r="B30" s="335" t="s">
        <v>412</v>
      </c>
      <c r="C30" s="362" t="s">
        <v>42</v>
      </c>
      <c r="D30" s="337">
        <v>6352.65</v>
      </c>
      <c r="E30" s="338">
        <v>0</v>
      </c>
      <c r="F30" s="341">
        <f t="shared" si="2"/>
        <v>6352.65</v>
      </c>
    </row>
    <row r="31" spans="1:7" ht="15" customHeight="1">
      <c r="B31" s="335" t="s">
        <v>43</v>
      </c>
      <c r="C31" s="362" t="s">
        <v>44</v>
      </c>
      <c r="D31" s="337">
        <v>39243.82</v>
      </c>
      <c r="E31" s="338">
        <v>0</v>
      </c>
      <c r="F31" s="341">
        <f t="shared" si="2"/>
        <v>39243.82</v>
      </c>
    </row>
    <row r="32" spans="1:7" ht="15" customHeight="1">
      <c r="B32" s="335" t="s">
        <v>415</v>
      </c>
      <c r="C32" s="362" t="s">
        <v>416</v>
      </c>
      <c r="D32" s="337">
        <v>157164.62</v>
      </c>
      <c r="E32" s="338">
        <v>0</v>
      </c>
      <c r="F32" s="342">
        <f t="shared" si="2"/>
        <v>157164.62</v>
      </c>
    </row>
    <row r="33" spans="2:7" ht="15" customHeight="1">
      <c r="B33" s="335" t="s">
        <v>417</v>
      </c>
      <c r="C33" s="362" t="s">
        <v>418</v>
      </c>
      <c r="D33" s="337">
        <v>25456.240000000002</v>
      </c>
      <c r="E33" s="338">
        <v>0</v>
      </c>
      <c r="F33" s="342">
        <f t="shared" si="2"/>
        <v>25456.240000000002</v>
      </c>
    </row>
    <row r="34" spans="2:7" ht="15" customHeight="1">
      <c r="B34" s="335" t="s">
        <v>419</v>
      </c>
      <c r="C34" s="362" t="s">
        <v>420</v>
      </c>
      <c r="D34" s="337">
        <v>156943.25</v>
      </c>
      <c r="E34" s="338">
        <v>0</v>
      </c>
      <c r="F34" s="342">
        <f t="shared" si="2"/>
        <v>156943.25</v>
      </c>
    </row>
    <row r="35" spans="2:7" ht="15" customHeight="1">
      <c r="B35" s="335" t="s">
        <v>423</v>
      </c>
      <c r="C35" s="362" t="s">
        <v>33</v>
      </c>
      <c r="D35" s="337">
        <v>28800</v>
      </c>
      <c r="E35" s="338">
        <v>0</v>
      </c>
      <c r="F35" s="345">
        <f t="shared" si="2"/>
        <v>28800</v>
      </c>
    </row>
    <row r="36" spans="2:7" ht="15" customHeight="1">
      <c r="B36" s="335" t="s">
        <v>444</v>
      </c>
      <c r="C36" s="362" t="s">
        <v>445</v>
      </c>
      <c r="D36" s="337">
        <v>218408.1</v>
      </c>
      <c r="E36" s="338">
        <v>0</v>
      </c>
      <c r="F36" s="342">
        <f t="shared" si="2"/>
        <v>218408.1</v>
      </c>
    </row>
    <row r="37" spans="2:7" ht="15" customHeight="1">
      <c r="B37" s="335" t="s">
        <v>46</v>
      </c>
      <c r="C37" s="362" t="s">
        <v>47</v>
      </c>
      <c r="D37" s="337">
        <v>857938.09</v>
      </c>
      <c r="E37" s="338">
        <v>0</v>
      </c>
      <c r="F37" s="356">
        <f t="shared" si="2"/>
        <v>857938.09</v>
      </c>
    </row>
    <row r="38" spans="2:7" ht="15" customHeight="1">
      <c r="B38" s="335" t="s">
        <v>436</v>
      </c>
      <c r="C38" s="362" t="s">
        <v>437</v>
      </c>
      <c r="D38" s="337">
        <v>455303</v>
      </c>
      <c r="E38" s="338">
        <v>0</v>
      </c>
      <c r="F38" s="356">
        <f t="shared" si="2"/>
        <v>455303</v>
      </c>
      <c r="G38" s="341">
        <f>SUM(F38+F37+F29+F26)</f>
        <v>1640333.5899999999</v>
      </c>
    </row>
    <row r="39" spans="2:7" ht="15" customHeight="1">
      <c r="B39" s="335" t="s">
        <v>34</v>
      </c>
      <c r="C39" s="362" t="s">
        <v>35</v>
      </c>
      <c r="D39" s="337">
        <v>142657.41</v>
      </c>
      <c r="E39" s="338">
        <v>0</v>
      </c>
      <c r="F39" s="342">
        <f t="shared" si="2"/>
        <v>142657.41</v>
      </c>
    </row>
    <row r="40" spans="2:7" ht="15" customHeight="1">
      <c r="B40" s="335" t="s">
        <v>471</v>
      </c>
      <c r="C40" s="362" t="s">
        <v>48</v>
      </c>
      <c r="D40" s="337">
        <v>9000</v>
      </c>
      <c r="E40" s="338">
        <v>0</v>
      </c>
      <c r="F40" s="345">
        <f t="shared" si="2"/>
        <v>9000</v>
      </c>
    </row>
    <row r="41" spans="2:7" ht="15" customHeight="1">
      <c r="B41" s="335" t="s">
        <v>49</v>
      </c>
      <c r="C41" s="362" t="s">
        <v>50</v>
      </c>
      <c r="D41" s="337">
        <v>314290.26</v>
      </c>
      <c r="E41" s="338">
        <v>0</v>
      </c>
      <c r="F41" s="345">
        <f t="shared" si="2"/>
        <v>314290.26</v>
      </c>
    </row>
    <row r="42" spans="2:7" ht="15" customHeight="1">
      <c r="B42" s="335" t="s">
        <v>52</v>
      </c>
      <c r="C42" s="362" t="s">
        <v>53</v>
      </c>
      <c r="D42" s="337">
        <v>1628636.36</v>
      </c>
      <c r="E42" s="338">
        <v>0</v>
      </c>
      <c r="F42" s="342">
        <f t="shared" si="2"/>
        <v>1628636.36</v>
      </c>
      <c r="G42" s="341">
        <f>SUM(F42+F39+F36+F34+F33+F32+F28)</f>
        <v>3092546.8600000003</v>
      </c>
    </row>
    <row r="43" spans="2:7" ht="15" customHeight="1">
      <c r="B43" s="335" t="s">
        <v>55</v>
      </c>
      <c r="C43" s="362" t="s">
        <v>56</v>
      </c>
      <c r="D43" s="337">
        <v>40000</v>
      </c>
      <c r="E43" s="338">
        <v>0</v>
      </c>
      <c r="F43" s="345">
        <f t="shared" si="2"/>
        <v>40000</v>
      </c>
      <c r="G43" s="341">
        <f>SUM(F43+F41+F40+F35+F27)</f>
        <v>490020.26</v>
      </c>
    </row>
    <row r="44" spans="2:7" ht="15" customHeight="1">
      <c r="B44" s="336" t="s">
        <v>57</v>
      </c>
      <c r="C44" s="363" t="s">
        <v>58</v>
      </c>
      <c r="D44" s="339">
        <f>SUM(D9:D43)</f>
        <v>22396825.390000001</v>
      </c>
      <c r="E44" s="339">
        <f>SUM(E9:E43)</f>
        <v>22396825.390000001</v>
      </c>
      <c r="F44" s="341">
        <f>SUM(F9:F43)</f>
        <v>2.3283064365386963E-10</v>
      </c>
    </row>
    <row r="45" spans="2:7" ht="20.25" customHeight="1"/>
    <row r="46" spans="2:7" ht="18.75" customHeight="1">
      <c r="F46" s="341">
        <f>SUM(F26:F43)</f>
        <v>5268497.1800000006</v>
      </c>
    </row>
    <row r="47" spans="2:7">
      <c r="D47" s="340">
        <f>D44-E44</f>
        <v>0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Impresion2/11/2025 9:49:31 AM &amp;R&amp;"Segoe UI,Regular"&amp;10 Pagina : 1 de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47</vt:i4>
      </vt:variant>
    </vt:vector>
  </HeadingPairs>
  <TitlesOfParts>
    <vt:vector size="86" baseType="lpstr">
      <vt:lpstr>Balanza Octubre 2025</vt:lpstr>
      <vt:lpstr>Balanza Agosto 2025</vt:lpstr>
      <vt:lpstr>Balanza JULIO 2025</vt:lpstr>
      <vt:lpstr>Balanza JUNIO 2025</vt:lpstr>
      <vt:lpstr>Balanza Mayo 2025</vt:lpstr>
      <vt:lpstr>Balanza Abril 2025</vt:lpstr>
      <vt:lpstr>Balanza Marzo 2025</vt:lpstr>
      <vt:lpstr>Balanza Febrero 2025</vt:lpstr>
      <vt:lpstr>Balanza Enero 2025</vt:lpstr>
      <vt:lpstr>Balanza Diciembre 2024</vt:lpstr>
      <vt:lpstr>Balanza Noviembre 2024</vt:lpstr>
      <vt:lpstr>Balanza Octubre 2024</vt:lpstr>
      <vt:lpstr>Balanza Septimbre 2024</vt:lpstr>
      <vt:lpstr>Balanza Agosto 2024</vt:lpstr>
      <vt:lpstr>Balanza Julio 2024</vt:lpstr>
      <vt:lpstr>Balanza Junio 2024</vt:lpstr>
      <vt:lpstr>Balanza Mayo 2024</vt:lpstr>
      <vt:lpstr>Balanza Abril 2024</vt:lpstr>
      <vt:lpstr>Balanza Marzo 2024</vt:lpstr>
      <vt:lpstr>Balanza Febrero 2024</vt:lpstr>
      <vt:lpstr>Balanza Enero 2024</vt:lpstr>
      <vt:lpstr>Balanza MAYO 2023</vt:lpstr>
      <vt:lpstr>Balanza ENERO 2023</vt:lpstr>
      <vt:lpstr>Balanza Septiembre 2025</vt:lpstr>
      <vt:lpstr>ESF SNS</vt:lpstr>
      <vt:lpstr>ERF SRS</vt:lpstr>
      <vt:lpstr>Activos fijos </vt:lpstr>
      <vt:lpstr>ECAMP</vt:lpstr>
      <vt:lpstr>EST. Flujo Efc</vt:lpstr>
      <vt:lpstr>Efectivo</vt:lpstr>
      <vt:lpstr>Cuenta por Cobrar</vt:lpstr>
      <vt:lpstr>Inventario</vt:lpstr>
      <vt:lpstr>CXP Corto plazo</vt:lpstr>
      <vt:lpstr>Retenciones y Acum.</vt:lpstr>
      <vt:lpstr>Benef. Empl x p Corto Plazo</vt:lpstr>
      <vt:lpstr>CXP Largo Plazo</vt:lpstr>
      <vt:lpstr>Benef. Empl x pagar Larg. Plaz</vt:lpstr>
      <vt:lpstr>Ingresos</vt:lpstr>
      <vt:lpstr>Total Gasto</vt:lpstr>
      <vt:lpstr>'Activos fijos '!Área_de_impresión</vt:lpstr>
      <vt:lpstr>'Balanza Abril 2024'!Área_de_impresión</vt:lpstr>
      <vt:lpstr>'Balanza Abril 2025'!Área_de_impresión</vt:lpstr>
      <vt:lpstr>'Balanza Agosto 2024'!Área_de_impresión</vt:lpstr>
      <vt:lpstr>'Balanza Agosto 2025'!Área_de_impresión</vt:lpstr>
      <vt:lpstr>'Balanza Diciembre 2024'!Área_de_impresión</vt:lpstr>
      <vt:lpstr>'Balanza Enero 2024'!Área_de_impresión</vt:lpstr>
      <vt:lpstr>'Balanza Enero 2025'!Área_de_impresión</vt:lpstr>
      <vt:lpstr>'Balanza Febrero 2024'!Área_de_impresión</vt:lpstr>
      <vt:lpstr>'Balanza Febrero 2025'!Área_de_impresión</vt:lpstr>
      <vt:lpstr>'Balanza JULIO 2025'!Área_de_impresión</vt:lpstr>
      <vt:lpstr>'Balanza Junio 2024'!Área_de_impresión</vt:lpstr>
      <vt:lpstr>'Balanza JUNIO 2025'!Área_de_impresión</vt:lpstr>
      <vt:lpstr>'Balanza Marzo 2024'!Área_de_impresión</vt:lpstr>
      <vt:lpstr>'Balanza Marzo 2025'!Área_de_impresión</vt:lpstr>
      <vt:lpstr>'Balanza MAYO 2023'!Área_de_impresión</vt:lpstr>
      <vt:lpstr>'Balanza Mayo 2024'!Área_de_impresión</vt:lpstr>
      <vt:lpstr>'Balanza Mayo 2025'!Área_de_impresión</vt:lpstr>
      <vt:lpstr>'Balanza Noviembre 2024'!Área_de_impresión</vt:lpstr>
      <vt:lpstr>'Balanza Octubre 2024'!Área_de_impresión</vt:lpstr>
      <vt:lpstr>'Balanza Octubre 2025'!Área_de_impresión</vt:lpstr>
      <vt:lpstr>'Balanza Septiembre 2025'!Área_de_impresión</vt:lpstr>
      <vt:lpstr>'Balanza Septimbre 2024'!Área_de_impresión</vt:lpstr>
      <vt:lpstr>Efectivo!Área_de_impresión</vt:lpstr>
      <vt:lpstr>'ESF SNS'!Área_de_impresión</vt:lpstr>
      <vt:lpstr>'Balanza Abril 2024'!Títulos_a_imprimir</vt:lpstr>
      <vt:lpstr>'Balanza Abril 2025'!Títulos_a_imprimir</vt:lpstr>
      <vt:lpstr>'Balanza Agosto 2024'!Títulos_a_imprimir</vt:lpstr>
      <vt:lpstr>'Balanza Agosto 2025'!Títulos_a_imprimir</vt:lpstr>
      <vt:lpstr>'Balanza Diciembre 2024'!Títulos_a_imprimir</vt:lpstr>
      <vt:lpstr>'Balanza ENERO 2023'!Títulos_a_imprimir</vt:lpstr>
      <vt:lpstr>'Balanza Enero 2024'!Títulos_a_imprimir</vt:lpstr>
      <vt:lpstr>'Balanza Enero 2025'!Títulos_a_imprimir</vt:lpstr>
      <vt:lpstr>'Balanza Febrero 2024'!Títulos_a_imprimir</vt:lpstr>
      <vt:lpstr>'Balanza Febrero 2025'!Títulos_a_imprimir</vt:lpstr>
      <vt:lpstr>'Balanza Julio 2024'!Títulos_a_imprimir</vt:lpstr>
      <vt:lpstr>'Balanza JULIO 2025'!Títulos_a_imprimir</vt:lpstr>
      <vt:lpstr>'Balanza JUNIO 2025'!Títulos_a_imprimir</vt:lpstr>
      <vt:lpstr>'Balanza Marzo 2024'!Títulos_a_imprimir</vt:lpstr>
      <vt:lpstr>'Balanza Marzo 2025'!Títulos_a_imprimir</vt:lpstr>
      <vt:lpstr>'Balanza MAYO 2023'!Títulos_a_imprimir</vt:lpstr>
      <vt:lpstr>'Balanza Mayo 2024'!Títulos_a_imprimir</vt:lpstr>
      <vt:lpstr>'Balanza Mayo 2025'!Títulos_a_imprimir</vt:lpstr>
      <vt:lpstr>'Balanza Noviembre 2024'!Títulos_a_imprimir</vt:lpstr>
      <vt:lpstr>'Balanza Octubre 2024'!Títulos_a_imprimir</vt:lpstr>
      <vt:lpstr>'Balanza Septiembre 2025'!Títulos_a_imprimir</vt:lpstr>
      <vt:lpstr>'Balanza Septimbre 2024'!Títulos_a_imprimir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SNS</cp:lastModifiedBy>
  <cp:lastPrinted>2026-08-07T13:52:05Z</cp:lastPrinted>
  <dcterms:created xsi:type="dcterms:W3CDTF">2018-05-02T13:48:00Z</dcterms:created>
  <dcterms:modified xsi:type="dcterms:W3CDTF">2026-08-07T14:03:10Z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5CC186B944964084AD835D96069AA2C2</vt:lpwstr>
  </property>
  <property fmtid="{D5CDD505-2E9C-101B-9397-08002B2CF9AE}" pid="3" name="KSOProductBuildVer">
    <vt:lpwstr>3082-11.2.0.11156</vt:lpwstr>
  </property>
</Properties>
</file>